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 tabRatio="860" activeTab="3"/>
  </bookViews>
  <sheets>
    <sheet name="mismatch" sheetId="11" r:id="rId1"/>
    <sheet name="mismatch0110" sheetId="14" r:id="rId2"/>
    <sheet name="Gold Ornamnet" sheetId="1" r:id="rId3"/>
    <sheet name="silver" sheetId="3" r:id="rId4"/>
    <sheet name="Diamond " sheetId="2" r:id="rId5"/>
    <sheet name="Sterling Silver" sheetId="9" r:id="rId6"/>
    <sheet name="gold small ornament" sheetId="4" r:id="rId7"/>
    <sheet name="star gold" sheetId="5" r:id="rId8"/>
    <sheet name="star silver" sheetId="6" r:id="rId9"/>
    <sheet name="DBM" sheetId="7" r:id="rId10"/>
    <sheet name="SSBM" sheetId="8" r:id="rId11"/>
    <sheet name="Bhishi Linked Diamond" sheetId="10" r:id="rId12"/>
    <sheet name="system Report" sheetId="12" r:id="rId13"/>
    <sheet name="Empwise report_aug" sheetId="15" r:id="rId14"/>
    <sheet name="sys23oct" sheetId="16" r:id="rId15"/>
    <sheet name="sys30oct" sheetId="17" r:id="rId16"/>
  </sheets>
  <externalReferences>
    <externalReference r:id="rId17"/>
  </externalReferences>
  <definedNames>
    <definedName name="_xlnm._FilterDatabase" localSheetId="0" hidden="1">mismatch!$A$2:$V$230</definedName>
    <definedName name="_xlnm._FilterDatabase" localSheetId="1" hidden="1">mismatch0110!$A$2:$BD$220</definedName>
    <definedName name="_xlnm._FilterDatabase" localSheetId="2" hidden="1">'Gold Ornamnet'!$A$4:$H$252</definedName>
    <definedName name="_xlnm._FilterDatabase" localSheetId="3" hidden="1">silver!$A$4:$H$118</definedName>
    <definedName name="_xlnm._FilterDatabase" localSheetId="4" hidden="1">'Diamond '!$A$4:$O$260</definedName>
    <definedName name="_xlnm._FilterDatabase" localSheetId="6" hidden="1">'gold small ornament'!$A$4:$H$289</definedName>
    <definedName name="_xlnm._FilterDatabase" localSheetId="7" hidden="1">'star gold'!$A$4:$O$266</definedName>
    <definedName name="_xlnm._FilterDatabase" localSheetId="8" hidden="1">'star silver'!$A$4:$J$96</definedName>
    <definedName name="_xlnm._FilterDatabase" localSheetId="9" hidden="1">DBM!$A$3:$I$192</definedName>
    <definedName name="_xlnm._FilterDatabase" localSheetId="10" hidden="1">SSBM!$A$3:$H$63</definedName>
    <definedName name="_xlnm._FilterDatabase" localSheetId="12" hidden="1">'system Report'!$A$1:$BC$219</definedName>
    <definedName name="_xlnm._FilterDatabase" localSheetId="13" hidden="1">'Empwise report_aug'!$A$1:$F$248</definedName>
    <definedName name="_xlnm._FilterDatabase" localSheetId="14" hidden="1">sys23oct!$A$1:$BE$77</definedName>
    <definedName name="_xlnm._FilterDatabase" localSheetId="15" hidden="1">sys30oct!$A$1:$BE$72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<sst xmlns="http://schemas.openxmlformats.org/spreadsheetml/2006/main" count="6574" uniqueCount="407">
  <si>
    <t>GO</t>
  </si>
  <si>
    <t>SO</t>
  </si>
  <si>
    <t>Dia</t>
  </si>
  <si>
    <t>SS</t>
  </si>
  <si>
    <t>G Small</t>
  </si>
  <si>
    <t>Star Gold</t>
  </si>
  <si>
    <t>Star Silver</t>
  </si>
  <si>
    <t>branch_name</t>
  </si>
  <si>
    <t>salesman_emp_id</t>
  </si>
  <si>
    <t>Calculated Data</t>
  </si>
  <si>
    <t>Report Data</t>
  </si>
  <si>
    <t>is same</t>
  </si>
  <si>
    <t>ATHANI BRANCH</t>
  </si>
  <si>
    <t>bhosari branch</t>
  </si>
  <si>
    <t>Chinchwad Branch</t>
  </si>
  <si>
    <t>GOKAK BRANCH</t>
  </si>
  <si>
    <t>Karad Branch</t>
  </si>
  <si>
    <t>KOLHAPUR BRANCH</t>
  </si>
  <si>
    <t>KOTHRUD BRANCH</t>
  </si>
  <si>
    <t>Pune Branch</t>
  </si>
  <si>
    <t>PUNE SATARA(RD) BRANCH</t>
  </si>
  <si>
    <t>sangli branch</t>
  </si>
  <si>
    <t>Satara Branch</t>
  </si>
  <si>
    <t>WAKAD BRANCH</t>
  </si>
  <si>
    <t>Grand Total</t>
  </si>
  <si>
    <t>Br Revised target</t>
  </si>
  <si>
    <t>Br Achievement</t>
  </si>
  <si>
    <t>Br Achievement %</t>
  </si>
  <si>
    <t>Emp Revised Target amount</t>
  </si>
  <si>
    <t>Emp Achievement</t>
  </si>
  <si>
    <t>Emp Achievement%</t>
  </si>
  <si>
    <t>Di</t>
  </si>
  <si>
    <t>Gold small</t>
  </si>
  <si>
    <t>Gold Star  Sale</t>
  </si>
  <si>
    <t>Gold Star incentive</t>
  </si>
  <si>
    <t>Silver Star Sale</t>
  </si>
  <si>
    <t>Silver Star Incentive</t>
  </si>
  <si>
    <t>cluster_name</t>
  </si>
  <si>
    <t>branch</t>
  </si>
  <si>
    <t>branch_id</t>
  </si>
  <si>
    <t>period_name</t>
  </si>
  <si>
    <t>period_master_id</t>
  </si>
  <si>
    <t>employee</t>
  </si>
  <si>
    <t>emp_id</t>
  </si>
  <si>
    <t>grade</t>
  </si>
  <si>
    <t>designation_name</t>
  </si>
  <si>
    <t>Calculated</t>
  </si>
  <si>
    <t>System</t>
  </si>
  <si>
    <t xml:space="preserve">system3010 </t>
  </si>
  <si>
    <t>System3010</t>
  </si>
  <si>
    <t>system_23oct</t>
  </si>
  <si>
    <t>system_30oct</t>
  </si>
  <si>
    <t>Is same</t>
  </si>
  <si>
    <t>system_16oct</t>
  </si>
  <si>
    <t>system16oct</t>
  </si>
  <si>
    <t>system30oct</t>
  </si>
  <si>
    <t>calculated</t>
  </si>
  <si>
    <t>System_30oct</t>
  </si>
  <si>
    <t>CHINCHWAD</t>
  </si>
  <si>
    <t>AHMEDNAGAR BRANCH</t>
  </si>
  <si>
    <t>Harish Pravin Tak</t>
  </si>
  <si>
    <t>Floor Incharge</t>
  </si>
  <si>
    <t>Shridhar Hanmant Bansode</t>
  </si>
  <si>
    <t>Branch Manager</t>
  </si>
  <si>
    <t>Ashwini Sagar Harsule</t>
  </si>
  <si>
    <t>NA</t>
  </si>
  <si>
    <t>Laxmikant Shrikant Gambhire</t>
  </si>
  <si>
    <t>Prachi Prakash Jadhav</t>
  </si>
  <si>
    <t>Cashier</t>
  </si>
  <si>
    <t>Aniket Manohar Hande</t>
  </si>
  <si>
    <t>Laygude Snehal Prashant</t>
  </si>
  <si>
    <t>Rakesh Baban Jagtap</t>
  </si>
  <si>
    <t>Pravin Rajkumar Vargad</t>
  </si>
  <si>
    <t>Shraddha Arvind Gurav</t>
  </si>
  <si>
    <t>Sachin Ramaji Nakhate</t>
  </si>
  <si>
    <t>Delivery Counter Executive</t>
  </si>
  <si>
    <t>Bharti Sunil Rathod</t>
  </si>
  <si>
    <t>Delivery Executive</t>
  </si>
  <si>
    <t>Jyoti Nikhil Jagate</t>
  </si>
  <si>
    <t>Sangitabai Shivaji Pawar</t>
  </si>
  <si>
    <t>Sangita Uttam Kumbhar</t>
  </si>
  <si>
    <t>Rakesh Lunawat</t>
  </si>
  <si>
    <t>Omkar Ramesh Paithankar</t>
  </si>
  <si>
    <t>Shegar Sunil Subhash</t>
  </si>
  <si>
    <t>Himmat N Kumar</t>
  </si>
  <si>
    <t>Nitin Arun Bedse</t>
  </si>
  <si>
    <t>Head Cashier</t>
  </si>
  <si>
    <t>Roshan Ramesh Baikar</t>
  </si>
  <si>
    <t>Operation Manager</t>
  </si>
  <si>
    <t>Sanjivani Sushilkumar Tambi</t>
  </si>
  <si>
    <t>PRO</t>
  </si>
  <si>
    <t>Nikita Dinesh Chavan</t>
  </si>
  <si>
    <t>Kalpana Manoj Dabade</t>
  </si>
  <si>
    <t>A</t>
  </si>
  <si>
    <t>Sales Executive</t>
  </si>
  <si>
    <t>Gold Star incentive- grade has been changed</t>
  </si>
  <si>
    <t>Manisha Digambar Sakhare</t>
  </si>
  <si>
    <t>B</t>
  </si>
  <si>
    <t>Tukaram Maruti Shinde</t>
  </si>
  <si>
    <t>Varsha Vijay Borade</t>
  </si>
  <si>
    <t>Vipina Deepak Dhanwade</t>
  </si>
  <si>
    <t>Magala Borade</t>
  </si>
  <si>
    <t>Same</t>
  </si>
  <si>
    <t>Yogita Sagar Pawar</t>
  </si>
  <si>
    <t>Supriya Bipin Jadhav</t>
  </si>
  <si>
    <t>Kapoor Badri Rathod</t>
  </si>
  <si>
    <t>Snehal Prakash Mirapagar</t>
  </si>
  <si>
    <t>Supriya Ravindra Meche</t>
  </si>
  <si>
    <t>Sourabh Devgonda Patil</t>
  </si>
  <si>
    <t>Jagruti Satyen Mehta</t>
  </si>
  <si>
    <t>Poonam Shital Chougule</t>
  </si>
  <si>
    <t>Ankita Manoj Hone</t>
  </si>
  <si>
    <t>Pooja Praveen Arage</t>
  </si>
  <si>
    <t>Sugandhmati Jitendra Shaha</t>
  </si>
  <si>
    <t>Amruta Dattatraya Jadhav</t>
  </si>
  <si>
    <t>Priyanka Nitin Howal</t>
  </si>
  <si>
    <t>Sonali Ajay Patil</t>
  </si>
  <si>
    <t>C</t>
  </si>
  <si>
    <t>Sarika Devidas Raykar</t>
  </si>
  <si>
    <t>Anagha Ashok Kamalakar</t>
  </si>
  <si>
    <t>Sachin Chandrakant Suryavanshi</t>
  </si>
  <si>
    <t>Sachin Vishwas Maid Saraf</t>
  </si>
  <si>
    <t>Pallavi Annaso Desai</t>
  </si>
  <si>
    <t>Vivek Avinash Wagh</t>
  </si>
  <si>
    <t>Jayada Iliyas Tamboli</t>
  </si>
  <si>
    <t>Jyoti Yashpal Shinde</t>
  </si>
  <si>
    <t>Reshma Sunil Tate</t>
  </si>
  <si>
    <t>Kavita Ankush Kokate</t>
  </si>
  <si>
    <t>Babita Powar</t>
  </si>
  <si>
    <t>Silver Sales Executive</t>
  </si>
  <si>
    <t>Gitanjali Santosh Chavan</t>
  </si>
  <si>
    <t>same</t>
  </si>
  <si>
    <t>Amol Subhash Pawar</t>
  </si>
  <si>
    <t>Anita Santosh Dahiwal</t>
  </si>
  <si>
    <t>Bhagyashri Krishna Nimgire</t>
  </si>
  <si>
    <t>Jitendra Bapuso Chougale</t>
  </si>
  <si>
    <t>Smith</t>
  </si>
  <si>
    <t>Vaibhava S Pandit</t>
  </si>
  <si>
    <t>Bholu Abbas Shaikh</t>
  </si>
  <si>
    <t>Javid Nijam Jamadar</t>
  </si>
  <si>
    <t>Vitthal Dattatray Dhole</t>
  </si>
  <si>
    <t>Store Executive</t>
  </si>
  <si>
    <t>Shriram Pandurang Mandale</t>
  </si>
  <si>
    <t>URD Assistant</t>
  </si>
  <si>
    <t>Datta Ram Tak</t>
  </si>
  <si>
    <t>Satish Prabhakar Udavant</t>
  </si>
  <si>
    <t>Mayur Sanjay Udawant</t>
  </si>
  <si>
    <t>Rupali Vishal Pophalkar</t>
  </si>
  <si>
    <t>WJD Sales Executive</t>
  </si>
  <si>
    <t>Anuradha Tushar Kapare</t>
  </si>
  <si>
    <t>Priyanka Rahul Varkhede</t>
  </si>
  <si>
    <t>Raagini Rakesh Lunawat</t>
  </si>
  <si>
    <t>NASHIK BRANCH</t>
  </si>
  <si>
    <t>Ajay Vijay Padwal</t>
  </si>
  <si>
    <t>Prashant Sadashiv Jagtap</t>
  </si>
  <si>
    <t>SANGAMNER BRANCH</t>
  </si>
  <si>
    <t>Vivekanand Vijay Yellurkar</t>
  </si>
  <si>
    <t>Vishal Madhukar Kasar</t>
  </si>
  <si>
    <t>Rahul Uammanna Birajdar</t>
  </si>
  <si>
    <t>Admin Executive</t>
  </si>
  <si>
    <t>Amol Ajitkumar Danole</t>
  </si>
  <si>
    <t>Kalpana Vasantrao Chougule</t>
  </si>
  <si>
    <t>Ajinkya Bhauso Pattekari</t>
  </si>
  <si>
    <t>Pooja Abhishek Devarshi</t>
  </si>
  <si>
    <t>Chinmay Prakash Admuthe</t>
  </si>
  <si>
    <t>Madhavi Anant Khole</t>
  </si>
  <si>
    <t>Ashitosh Anandrao Shinde</t>
  </si>
  <si>
    <t>Dattatrya Anant Mali</t>
  </si>
  <si>
    <t>Namita Nilesh Pawar</t>
  </si>
  <si>
    <t>Dinesh Sharnik Bhosekar</t>
  </si>
  <si>
    <t>Shrenik Vijay Shetti</t>
  </si>
  <si>
    <t>Sunil Shrikant Kognole</t>
  </si>
  <si>
    <t>Marketing Executive</t>
  </si>
  <si>
    <t>Mahavir Ravasaheb Patil</t>
  </si>
  <si>
    <t>Akshay Manik Patil</t>
  </si>
  <si>
    <t>Order Executive</t>
  </si>
  <si>
    <t>Pramod Kuber Gundwade</t>
  </si>
  <si>
    <t>Varsha Vijay Bhosale</t>
  </si>
  <si>
    <t>Pratiksha Pradeep Patil</t>
  </si>
  <si>
    <t>Supriya Nitin Bhabuje</t>
  </si>
  <si>
    <t>Uma Kailas Dhotre</t>
  </si>
  <si>
    <t>Swati Sidram Kolekar</t>
  </si>
  <si>
    <t>Pooja Santosh Bhosale</t>
  </si>
  <si>
    <t>Pravin Arun Tiwade</t>
  </si>
  <si>
    <t>Balaji Shahaji Jadhav</t>
  </si>
  <si>
    <t>Sangeeta Lava Kalliwale</t>
  </si>
  <si>
    <t>Anupama Shital Topgonda</t>
  </si>
  <si>
    <t>Amruta Ganesh Kate</t>
  </si>
  <si>
    <t>Padmashree Sanjeevkumar Mulay</t>
  </si>
  <si>
    <t>Bhagvat Dinkar Sonar</t>
  </si>
  <si>
    <t>Prajakta Pramod Mane</t>
  </si>
  <si>
    <t>Yogesh Parshuram Mane</t>
  </si>
  <si>
    <t>Sangita Suresh Salunkhe</t>
  </si>
  <si>
    <t>Shweta Satish Dhumal</t>
  </si>
  <si>
    <t>Vaishali Sharad Sawant</t>
  </si>
  <si>
    <t>Bharat Ashok Tare</t>
  </si>
  <si>
    <t>Sunita Sandeep Naik</t>
  </si>
  <si>
    <t>Akshay Adinath Masutage</t>
  </si>
  <si>
    <t>Smita Sachin Desai</t>
  </si>
  <si>
    <t>Dipali Sandip Chalke</t>
  </si>
  <si>
    <t>Bhagyashree Vivek Suryavanshi</t>
  </si>
  <si>
    <t>Vinayak Suresh Zadbuke</t>
  </si>
  <si>
    <t>Akshay Anil Sakale</t>
  </si>
  <si>
    <t>Vrushabh Dileep Samaj</t>
  </si>
  <si>
    <t>Different</t>
  </si>
  <si>
    <t>Sanjay Dattatray Tibile</t>
  </si>
  <si>
    <t>Manisha Santosh Sargar</t>
  </si>
  <si>
    <t>Yogita Dattatray Topkar</t>
  </si>
  <si>
    <t>Madhuri Jitendra Kadam</t>
  </si>
  <si>
    <t>Jyoti Sandip Mane</t>
  </si>
  <si>
    <t>Sachin Bharmu Kanire</t>
  </si>
  <si>
    <t>Abhijeet Nemgonda Patil</t>
  </si>
  <si>
    <t>Sagar Sanjay Patil</t>
  </si>
  <si>
    <t>Sushma Amit Relekar</t>
  </si>
  <si>
    <t>Akshaykumar Mahaveer Patil</t>
  </si>
  <si>
    <t>Akash Babaso Patil</t>
  </si>
  <si>
    <t>Manisha Shashikant Patil</t>
  </si>
  <si>
    <t>Rushikesh Nemagonda Mone</t>
  </si>
  <si>
    <t>Anita Suresh Kadam</t>
  </si>
  <si>
    <t>Abhay Sanjay Shetti</t>
  </si>
  <si>
    <t>Radhika Namdev Pujari</t>
  </si>
  <si>
    <t>Dnyanadeo Sadanand Saitawadekar</t>
  </si>
  <si>
    <t>Harshad Subhash Magdum</t>
  </si>
  <si>
    <t>Stock In Out Executive</t>
  </si>
  <si>
    <t>Vishal Ashok Patil</t>
  </si>
  <si>
    <t>Avinash Dattatray Mali</t>
  </si>
  <si>
    <t>Abhay Bhauso Jatte</t>
  </si>
  <si>
    <t>Pawar Prashant Shrimant</t>
  </si>
  <si>
    <t>Rupali Ganpatrao Kadam</t>
  </si>
  <si>
    <t>Ajinkya Ramesh Yadav</t>
  </si>
  <si>
    <t>Prashant Pandurang Gole</t>
  </si>
  <si>
    <t>Snehal Chandrashekhar Nikam</t>
  </si>
  <si>
    <t>Sapkal Shekhar Suresh</t>
  </si>
  <si>
    <t>Omkar Pralhad Chavan</t>
  </si>
  <si>
    <t>Prakash Tatoba Devghad</t>
  </si>
  <si>
    <t>Ganesh Uttam Padwal</t>
  </si>
  <si>
    <t>Nageshwari Suhas Bhosekar</t>
  </si>
  <si>
    <t>Manali Rohit Hedau</t>
  </si>
  <si>
    <t>Sagar Dadaso Ghorpade</t>
  </si>
  <si>
    <t>Ashwini Mahesh Bhutkar</t>
  </si>
  <si>
    <t>Sandip Janardan Shingade</t>
  </si>
  <si>
    <t>Shailesh Babaso Bankar</t>
  </si>
  <si>
    <t>Utkarsha Mayur Shinde</t>
  </si>
  <si>
    <t>Shubham Dilip Hawale</t>
  </si>
  <si>
    <t>Rupali Sachin Yadav</t>
  </si>
  <si>
    <t>Yogini Nitin Shinde</t>
  </si>
  <si>
    <t>Soniya Hemant Pawaskar</t>
  </si>
  <si>
    <t>Amruta Vishal Shinde</t>
  </si>
  <si>
    <t>Ajit Jaypal Hasure</t>
  </si>
  <si>
    <t>Poonam Pradip Koli</t>
  </si>
  <si>
    <t>Vaibhav Dilip Kanase</t>
  </si>
  <si>
    <t>Chhaya Vijay More</t>
  </si>
  <si>
    <t>Rupali Pramod Yadav</t>
  </si>
  <si>
    <t>Sonali Nilesh Bhosale</t>
  </si>
  <si>
    <t>Amruta Rajan Pandit</t>
  </si>
  <si>
    <t>Poonam Mohan Boga</t>
  </si>
  <si>
    <t>Pratik Vijay Chavan</t>
  </si>
  <si>
    <t>Ankita Sitaram Mandhare</t>
  </si>
  <si>
    <t>Sagar Kashinath Karape</t>
  </si>
  <si>
    <t>Lohar Satish Maruti</t>
  </si>
  <si>
    <t>Abhijeet Chandrakant Sawant</t>
  </si>
  <si>
    <t>Priti Vikram Rajput</t>
  </si>
  <si>
    <t>Sachin Jagannath Pujari</t>
  </si>
  <si>
    <t>Pawar Navnath Prakash</t>
  </si>
  <si>
    <t>Prasad Vijay Mahamuni</t>
  </si>
  <si>
    <t>Poonam Yogiraj Satpute</t>
  </si>
  <si>
    <t>Radhika Samadhan Jadhav</t>
  </si>
  <si>
    <t>Vijayraj Tulsidas Pujari</t>
  </si>
  <si>
    <t>Vaishnavi Vinodsing Rajput</t>
  </si>
  <si>
    <t>Nilam Sachin Shinde</t>
  </si>
  <si>
    <t>Manisha Ananda Kakade</t>
  </si>
  <si>
    <t>Avinash Prakash Salunkhe</t>
  </si>
  <si>
    <t>Mangesh Bhalchandra Bhosale</t>
  </si>
  <si>
    <t>Sonali Dhananjay Mahamuni</t>
  </si>
  <si>
    <t>Sameer Subhash Joshi</t>
  </si>
  <si>
    <t>Sonu Chintu Dorke</t>
  </si>
  <si>
    <t>Vitthal Shankar Sonar</t>
  </si>
  <si>
    <t>Monika Kalyan Jadhav</t>
  </si>
  <si>
    <t>Manjusha Jitendra Jagdale</t>
  </si>
  <si>
    <t>Ashwin Mohan Mane</t>
  </si>
  <si>
    <t>Samar Ranjit Bera</t>
  </si>
  <si>
    <t>Sandip Alok Guchait</t>
  </si>
  <si>
    <t>Prashant Mohan Pisal</t>
  </si>
  <si>
    <t>Anuj Baban Chavan</t>
  </si>
  <si>
    <t>Nitin Kanta Pandit</t>
  </si>
  <si>
    <t>URD Incharge</t>
  </si>
  <si>
    <t>Aditya Sanjay Taware</t>
  </si>
  <si>
    <t>Sonali Mansing Yadav</t>
  </si>
  <si>
    <t>Harshed Ranganath Gawali</t>
  </si>
  <si>
    <t>Girish Sudhakar Joshi</t>
  </si>
  <si>
    <t>Shital Manik Hajare</t>
  </si>
  <si>
    <t>Rajkumar Mahadev Digge</t>
  </si>
  <si>
    <t>Gorakh Jagannath Dake</t>
  </si>
  <si>
    <t>Rajesh Vijay Bangade</t>
  </si>
  <si>
    <t>Tapasya Vijay Chanal</t>
  </si>
  <si>
    <t>Pradnya Krishna Naik</t>
  </si>
  <si>
    <t>Girish Kumar Ojha</t>
  </si>
  <si>
    <t>Ashwini Sandesh Ghodekar</t>
  </si>
  <si>
    <t>Rakesh Khushalchandji Lunawat</t>
  </si>
  <si>
    <t>Priya Achelal Sharma</t>
  </si>
  <si>
    <t>Praveen Kumar</t>
  </si>
  <si>
    <t>Mayuri Vinod Patekar</t>
  </si>
  <si>
    <t>Himanshu Manoj Gawande</t>
  </si>
  <si>
    <t>Dattatray Ramkrushna Adane</t>
  </si>
  <si>
    <t>doc_date</t>
  </si>
  <si>
    <t xml:space="preserve"> </t>
  </si>
  <si>
    <t>Target Group</t>
  </si>
  <si>
    <t>(ALL)</t>
  </si>
  <si>
    <t>rate_template</t>
  </si>
  <si>
    <t>Gold Ornaments</t>
  </si>
  <si>
    <t>(Non Star Product)</t>
  </si>
  <si>
    <t>Sales</t>
  </si>
  <si>
    <t>Sales Return</t>
  </si>
  <si>
    <t>Actual Sales</t>
  </si>
  <si>
    <t>Branch</t>
  </si>
  <si>
    <t>Employee ID</t>
  </si>
  <si>
    <t>Grade</t>
  </si>
  <si>
    <t>Sum of Proposed Target Amount</t>
  </si>
  <si>
    <t>Sum of Actual Sale In AMT</t>
  </si>
  <si>
    <t>Sum of net_wt</t>
  </si>
  <si>
    <t>rate</t>
  </si>
  <si>
    <t>Incentive Amount</t>
  </si>
  <si>
    <t>sales_bill_salesman_emp_id</t>
  </si>
  <si>
    <t>(blank)</t>
  </si>
  <si>
    <t>Silver Ornaments</t>
  </si>
  <si>
    <t>Diamond</t>
  </si>
  <si>
    <t>Diamond Achivement Value Not Match Please Refer Sheer</t>
  </si>
  <si>
    <t>Gold Small Ornaments</t>
  </si>
  <si>
    <t>Gold O</t>
  </si>
  <si>
    <t>target_master</t>
  </si>
  <si>
    <t>Sum of Proposed Target QTY</t>
  </si>
  <si>
    <t>target_master_setting_id</t>
  </si>
  <si>
    <t>SR</t>
  </si>
  <si>
    <t>Actual Sale</t>
  </si>
  <si>
    <t xml:space="preserve">Proposed target </t>
  </si>
  <si>
    <t>Net wt / Proposed target%</t>
  </si>
  <si>
    <t>Star rates</t>
  </si>
  <si>
    <t>Star Incentive</t>
  </si>
  <si>
    <t>Sum of SR net_wt</t>
  </si>
  <si>
    <t>Silver O</t>
  </si>
  <si>
    <t>sale</t>
  </si>
  <si>
    <t>Actual sales</t>
  </si>
  <si>
    <t>Proposed Target QTY</t>
  </si>
  <si>
    <t>(Multiple Items)</t>
  </si>
  <si>
    <t>Proposed Target Amount</t>
  </si>
  <si>
    <t>DBM %</t>
  </si>
  <si>
    <t>D Sale</t>
  </si>
  <si>
    <t>DBM Rate</t>
  </si>
  <si>
    <t>DBM Incentive</t>
  </si>
  <si>
    <t>sterling silver</t>
  </si>
  <si>
    <t>Silver O, Silver B, Sterling Silver</t>
  </si>
  <si>
    <t>SSBM %</t>
  </si>
  <si>
    <t>SSBM Rate</t>
  </si>
  <si>
    <t>SSBM Incentive</t>
  </si>
  <si>
    <t>branch_achievement_percent</t>
  </si>
  <si>
    <t>branch_diamond_business_mix_per</t>
  </si>
  <si>
    <t>branch_SS_business_mix_per</t>
  </si>
  <si>
    <t>emp_overall_target</t>
  </si>
  <si>
    <t>emp_overall_achievement</t>
  </si>
  <si>
    <t>emp_overall_achievement_per</t>
  </si>
  <si>
    <t>gold_o_target</t>
  </si>
  <si>
    <t>gold_o_achievement</t>
  </si>
  <si>
    <t>gold_o_achievement_per</t>
  </si>
  <si>
    <t>gold_o_incentive_amount</t>
  </si>
  <si>
    <t>diamond_carat_target</t>
  </si>
  <si>
    <t>diamond_carat_achievement</t>
  </si>
  <si>
    <t>diamond_carat_achievement_per</t>
  </si>
  <si>
    <t>diamond_incentive_amount</t>
  </si>
  <si>
    <t>silver_o_target</t>
  </si>
  <si>
    <t>silver_o_achievement</t>
  </si>
  <si>
    <t>silver_o_achievement_per</t>
  </si>
  <si>
    <t>silver_o_incentive_amount</t>
  </si>
  <si>
    <t>sterling_silver_target</t>
  </si>
  <si>
    <t>sterling_silver_achievement</t>
  </si>
  <si>
    <t>sterling_silver_incentive_amount</t>
  </si>
  <si>
    <t>gold_small_ornaments_sales</t>
  </si>
  <si>
    <t>gold_small_ornaments_incentive</t>
  </si>
  <si>
    <t>star_product_gold_o_sale</t>
  </si>
  <si>
    <t>star_product_gold_o_incentive</t>
  </si>
  <si>
    <t>star_product_silver_o_sale</t>
  </si>
  <si>
    <t>star_product_silver_o_incentive</t>
  </si>
  <si>
    <t>bhishi_linked_diamond_incentive</t>
  </si>
  <si>
    <t>bhishi_target</t>
  </si>
  <si>
    <t>bhishi_achievement</t>
  </si>
  <si>
    <t>bhishi_regular_incentive_as_per_slab</t>
  </si>
  <si>
    <t>bhishi_2x_target</t>
  </si>
  <si>
    <t>bhishi_2x_ach</t>
  </si>
  <si>
    <t>bhishi_2x_ach_per</t>
  </si>
  <si>
    <t>bhishi_2x_incentive_amt</t>
  </si>
  <si>
    <t>employee_diamond_business_mix_per</t>
  </si>
  <si>
    <t>employee_diamond_business_mix_incentive</t>
  </si>
  <si>
    <t>employee_SS_business_mix_per</t>
  </si>
  <si>
    <t>employee_SS_business_mix_incentive</t>
  </si>
  <si>
    <t>overall_incentive_amount</t>
  </si>
  <si>
    <t>subtotal_incentive</t>
  </si>
  <si>
    <t>gold_o_ticket_size_deduction</t>
  </si>
  <si>
    <t>silver_o_ticket_size_deduction</t>
  </si>
  <si>
    <t>diamond_ticket_size_deduction</t>
  </si>
  <si>
    <t>incentive_payout</t>
  </si>
  <si>
    <t>is_applicable</t>
  </si>
  <si>
    <t>No</t>
  </si>
  <si>
    <t>Sum of Revised Target Amount</t>
  </si>
  <si>
    <t>Achievement %</t>
  </si>
  <si>
    <t>id</t>
  </si>
  <si>
    <t>created_at</t>
  </si>
  <si>
    <t>Yes</t>
  </si>
  <si>
    <t>Ajay Pramod Rajhans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</si>
</sst>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 * #,##0.00_ ;_ * \-#,##0.00_ ;_ * &quot;-&quot;??_ ;_ @_ "/>
    <numFmt numFmtId="177" formatCode="_(&quot;$&quot;* #,##0.00_);_(&quot;$&quot;* \(#,##0.00\);_(&quot;$&quot;* &quot;-&quot;??_);_(@_)"/>
    <numFmt numFmtId="178" formatCode="_ * #,##0_ ;_ * \-#,##0_ ;_ * &quot;-&quot;_ ;_ @_ "/>
    <numFmt numFmtId="179" formatCode="_(&quot;$&quot;* #,##0_);_(&quot;$&quot;* \(#,##0\);_(&quot;$&quot;* &quot;-&quot;_);_(@_)"/>
    <numFmt numFmtId="180" formatCode="mmm/yy"/>
    <numFmt numFmtId="181" formatCode="dd/mm/yyyy\ hh:mm"/>
    <numFmt numFmtId="182" formatCode="dd/mmm"/>
    <numFmt numFmtId="183" formatCode="0.00_ "/>
    <numFmt numFmtId="184" formatCode="0.00_);[Red]\(0.00\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2" fillId="10" borderId="9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0" borderId="0" xfId="0" applyFill="1" applyAlignment="1">
      <alignment vertical="center"/>
    </xf>
    <xf numFmtId="180" fontId="0" fillId="0" borderId="0" xfId="0" applyNumberFormat="1" applyFill="1" applyAlignment="1">
      <alignment vertical="center"/>
    </xf>
    <xf numFmtId="181" fontId="0" fillId="0" borderId="0" xfId="0" applyNumberForma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80" fontId="0" fillId="2" borderId="0" xfId="0" applyNumberFormat="1" applyFill="1" applyAlignment="1">
      <alignment vertical="center"/>
    </xf>
    <xf numFmtId="181" fontId="0" fillId="2" borderId="0" xfId="0" applyNumberForma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82" fontId="0" fillId="2" borderId="0" xfId="0" applyNumberForma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183" fontId="0" fillId="0" borderId="0" xfId="0" applyNumberFormat="1"/>
    <xf numFmtId="183" fontId="0" fillId="2" borderId="0" xfId="0" applyNumberFormat="1" applyFill="1"/>
    <xf numFmtId="0" fontId="0" fillId="2" borderId="0" xfId="0" applyFont="1" applyFill="1" applyAlignment="1">
      <alignment vertical="center"/>
    </xf>
    <xf numFmtId="180" fontId="0" fillId="0" borderId="0" xfId="0" applyNumberFormat="1"/>
    <xf numFmtId="0" fontId="0" fillId="0" borderId="3" xfId="0" applyBorder="1"/>
    <xf numFmtId="0" fontId="0" fillId="0" borderId="3" xfId="0" applyFont="1" applyFill="1" applyBorder="1" applyAlignment="1"/>
    <xf numFmtId="0" fontId="0" fillId="2" borderId="3" xfId="0" applyFill="1" applyBorder="1"/>
    <xf numFmtId="180" fontId="0" fillId="0" borderId="0" xfId="0" applyNumberFormat="1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Border="1"/>
    <xf numFmtId="0" fontId="0" fillId="4" borderId="3" xfId="0" applyFont="1" applyFill="1" applyBorder="1" applyAlignment="1">
      <alignment vertical="center"/>
    </xf>
    <xf numFmtId="0" fontId="0" fillId="4" borderId="3" xfId="0" applyFont="1" applyFill="1" applyBorder="1" applyAlignment="1"/>
    <xf numFmtId="0" fontId="0" fillId="4" borderId="3" xfId="0" applyFill="1" applyBorder="1"/>
    <xf numFmtId="0" fontId="0" fillId="0" borderId="0" xfId="0" applyFont="1" applyFill="1" applyAlignment="1"/>
    <xf numFmtId="0" fontId="0" fillId="5" borderId="3" xfId="0" applyFont="1" applyFill="1" applyBorder="1" applyAlignment="1">
      <alignment vertical="center"/>
    </xf>
    <xf numFmtId="0" fontId="0" fillId="5" borderId="3" xfId="0" applyFont="1" applyFill="1" applyBorder="1" applyAlignment="1"/>
    <xf numFmtId="0" fontId="0" fillId="5" borderId="3" xfId="0" applyFill="1" applyBorder="1"/>
    <xf numFmtId="0" fontId="0" fillId="2" borderId="3" xfId="0" applyFont="1" applyFill="1" applyBorder="1" applyAlignment="1">
      <alignment vertical="center"/>
    </xf>
    <xf numFmtId="0" fontId="1" fillId="6" borderId="3" xfId="0" applyFont="1" applyFill="1" applyBorder="1"/>
    <xf numFmtId="0" fontId="0" fillId="4" borderId="0" xfId="0" applyFont="1" applyFill="1" applyAlignment="1"/>
    <xf numFmtId="0" fontId="1" fillId="3" borderId="3" xfId="0" applyFont="1" applyFill="1" applyBorder="1" applyAlignment="1">
      <alignment vertical="center"/>
    </xf>
    <xf numFmtId="184" fontId="0" fillId="0" borderId="0" xfId="0" applyNumberFormat="1"/>
    <xf numFmtId="183" fontId="0" fillId="0" borderId="0" xfId="0" applyNumberFormat="1" applyFill="1" applyAlignment="1">
      <alignment vertical="center"/>
    </xf>
    <xf numFmtId="183" fontId="0" fillId="2" borderId="0" xfId="0" applyNumberFormat="1" applyFill="1" applyAlignment="1">
      <alignment vertical="center"/>
    </xf>
    <xf numFmtId="183" fontId="0" fillId="7" borderId="0" xfId="0" applyNumberFormat="1" applyFill="1"/>
    <xf numFmtId="0" fontId="0" fillId="7" borderId="0" xfId="0" applyFill="1"/>
    <xf numFmtId="0" fontId="0" fillId="0" borderId="0" xfId="0" applyFill="1"/>
    <xf numFmtId="183" fontId="0" fillId="0" borderId="0" xfId="0" applyNumberFormat="1" applyFill="1"/>
    <xf numFmtId="0" fontId="2" fillId="0" borderId="0" xfId="0" applyFont="1"/>
    <xf numFmtId="0" fontId="2" fillId="2" borderId="0" xfId="0" applyFont="1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yanka\Requirement%20Documents\OneDrive%20-%20Techne%20AI%20Pvt%20Ltd\Documents\Priyanka\Requirement%20Documents\SI\SIPReport16_oc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PReport16102024180130"/>
    </sheetNames>
    <sheetDataSet>
      <sheetData sheetId="0">
        <row r="1">
          <cell r="H1" t="str">
            <v>emp_id</v>
          </cell>
          <cell r="I1" t="str">
            <v>grade</v>
          </cell>
          <cell r="J1" t="str">
            <v>designation_name</v>
          </cell>
          <cell r="K1" t="str">
            <v>branch_achievement_percent</v>
          </cell>
          <cell r="L1" t="str">
            <v>branch_diamond_business_mix_per</v>
          </cell>
          <cell r="M1" t="str">
            <v>branch_SS_business_mix_per</v>
          </cell>
          <cell r="N1" t="str">
            <v>emp_overall_target</v>
          </cell>
          <cell r="O1" t="str">
            <v>emp_overall_achievement</v>
          </cell>
          <cell r="P1" t="str">
            <v>emp_overall_achievement_per</v>
          </cell>
          <cell r="Q1" t="str">
            <v>gold_o_target</v>
          </cell>
          <cell r="R1" t="str">
            <v>gold_o_achievement</v>
          </cell>
          <cell r="S1" t="str">
            <v>gold_o_achievement_per</v>
          </cell>
          <cell r="T1" t="str">
            <v>gold_o_incentive_amount</v>
          </cell>
          <cell r="U1" t="str">
            <v>diamond_carat_target</v>
          </cell>
          <cell r="V1" t="str">
            <v>diamond_carat_achievement</v>
          </cell>
          <cell r="W1" t="str">
            <v>diamond_carat_achievement_per</v>
          </cell>
          <cell r="X1" t="str">
            <v>diamond_incentive_amount</v>
          </cell>
          <cell r="Y1" t="str">
            <v>silver_o_target</v>
          </cell>
          <cell r="Z1" t="str">
            <v>silver_o_achievement</v>
          </cell>
          <cell r="AA1" t="str">
            <v>silver_o_achievement_per</v>
          </cell>
          <cell r="AB1" t="str">
            <v>silver_o_incentive_amount</v>
          </cell>
          <cell r="AC1" t="str">
            <v>sterling_silver_target</v>
          </cell>
          <cell r="AD1" t="str">
            <v>sterling_silver_achievement</v>
          </cell>
          <cell r="AE1" t="str">
            <v>sterling_silver_incentive_amount</v>
          </cell>
          <cell r="AF1" t="str">
            <v>gold_small_ornaments_sales</v>
          </cell>
          <cell r="AG1" t="str">
            <v>gold_small_ornaments_incentive</v>
          </cell>
        </row>
        <row r="2">
          <cell r="H2">
            <v>32</v>
          </cell>
          <cell r="I2" t="str">
            <v>B</v>
          </cell>
          <cell r="J2" t="str">
            <v>Sales Executive</v>
          </cell>
          <cell r="K2">
            <v>107.39</v>
          </cell>
          <cell r="L2">
            <v>12</v>
          </cell>
          <cell r="M2">
            <v>0</v>
          </cell>
          <cell r="N2">
            <v>9953792.7</v>
          </cell>
          <cell r="O2">
            <v>659461.64</v>
          </cell>
          <cell r="P2">
            <v>6.63</v>
          </cell>
          <cell r="Q2">
            <v>1082.78</v>
          </cell>
          <cell r="R2">
            <v>23.68</v>
          </cell>
          <cell r="S2">
            <v>2.19</v>
          </cell>
          <cell r="T2">
            <v>0</v>
          </cell>
          <cell r="U2">
            <v>9.93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</row>
        <row r="3">
          <cell r="H3">
            <v>38</v>
          </cell>
          <cell r="I3" t="str">
            <v>B</v>
          </cell>
          <cell r="J3" t="str">
            <v>Sales Executive</v>
          </cell>
          <cell r="K3">
            <v>107.39</v>
          </cell>
          <cell r="L3">
            <v>12</v>
          </cell>
          <cell r="M3">
            <v>0</v>
          </cell>
          <cell r="N3">
            <v>8293623.03</v>
          </cell>
          <cell r="O3">
            <v>8614647.11</v>
          </cell>
          <cell r="P3">
            <v>103.87</v>
          </cell>
          <cell r="Q3">
            <v>902.22</v>
          </cell>
          <cell r="R3">
            <v>417.42</v>
          </cell>
          <cell r="S3">
            <v>46.27</v>
          </cell>
          <cell r="T3">
            <v>1252.26</v>
          </cell>
          <cell r="U3">
            <v>8.27</v>
          </cell>
          <cell r="V3">
            <v>6.33</v>
          </cell>
          <cell r="W3">
            <v>76.54</v>
          </cell>
          <cell r="X3">
            <v>1899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3.77</v>
          </cell>
          <cell r="AG3">
            <v>0</v>
          </cell>
        </row>
        <row r="4">
          <cell r="H4">
            <v>55</v>
          </cell>
          <cell r="I4" t="str">
            <v>NA</v>
          </cell>
          <cell r="J4" t="str">
            <v>Delivery Counter Executive</v>
          </cell>
          <cell r="K4">
            <v>107.39</v>
          </cell>
          <cell r="L4">
            <v>0</v>
          </cell>
          <cell r="M4">
            <v>0</v>
          </cell>
        </row>
        <row r="4"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  <row r="5">
          <cell r="H5">
            <v>58</v>
          </cell>
          <cell r="I5" t="str">
            <v>NA</v>
          </cell>
          <cell r="J5" t="str">
            <v>Floor Incharge</v>
          </cell>
          <cell r="K5">
            <v>107.39</v>
          </cell>
          <cell r="L5">
            <v>0</v>
          </cell>
          <cell r="M5">
            <v>0</v>
          </cell>
        </row>
        <row r="5"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</row>
        <row r="6">
          <cell r="H6">
            <v>66</v>
          </cell>
        </row>
        <row r="6">
          <cell r="J6" t="str">
            <v>Branch Manager</v>
          </cell>
          <cell r="K6">
            <v>107.39</v>
          </cell>
          <cell r="L6">
            <v>0</v>
          </cell>
          <cell r="M6">
            <v>0</v>
          </cell>
        </row>
        <row r="6"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</row>
        <row r="7">
          <cell r="H7">
            <v>68</v>
          </cell>
          <cell r="I7" t="str">
            <v>NA</v>
          </cell>
          <cell r="J7" t="str">
            <v>URD Assistant</v>
          </cell>
          <cell r="K7">
            <v>107.39</v>
          </cell>
          <cell r="L7">
            <v>0</v>
          </cell>
          <cell r="M7">
            <v>0</v>
          </cell>
        </row>
        <row r="7"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H8">
            <v>73</v>
          </cell>
          <cell r="I8" t="str">
            <v>A</v>
          </cell>
          <cell r="J8" t="str">
            <v>Sales Executive</v>
          </cell>
          <cell r="K8">
            <v>107.39</v>
          </cell>
          <cell r="L8">
            <v>12</v>
          </cell>
          <cell r="M8">
            <v>0</v>
          </cell>
          <cell r="N8">
            <v>9953792.7</v>
          </cell>
          <cell r="O8">
            <v>9681841.04</v>
          </cell>
          <cell r="P8">
            <v>97.27</v>
          </cell>
          <cell r="Q8">
            <v>1082.78</v>
          </cell>
          <cell r="R8">
            <v>549.51</v>
          </cell>
          <cell r="S8">
            <v>50.75</v>
          </cell>
          <cell r="T8">
            <v>2198.04</v>
          </cell>
          <cell r="U8">
            <v>9.93</v>
          </cell>
          <cell r="V8">
            <v>7.64</v>
          </cell>
          <cell r="W8">
            <v>76.94</v>
          </cell>
          <cell r="X8">
            <v>3056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4.14</v>
          </cell>
          <cell r="AG8">
            <v>0</v>
          </cell>
        </row>
        <row r="9">
          <cell r="H9">
            <v>76</v>
          </cell>
          <cell r="I9" t="str">
            <v>B</v>
          </cell>
          <cell r="J9" t="str">
            <v>Sales Executive</v>
          </cell>
          <cell r="K9">
            <v>107.39</v>
          </cell>
          <cell r="L9">
            <v>12</v>
          </cell>
          <cell r="M9">
            <v>0</v>
          </cell>
          <cell r="N9">
            <v>8293623.03</v>
          </cell>
          <cell r="O9">
            <v>8430802.67</v>
          </cell>
          <cell r="P9">
            <v>101.65</v>
          </cell>
          <cell r="Q9">
            <v>902.22</v>
          </cell>
          <cell r="R9">
            <v>201.37</v>
          </cell>
          <cell r="S9">
            <v>22.32</v>
          </cell>
          <cell r="T9">
            <v>604.11</v>
          </cell>
          <cell r="U9">
            <v>8.27</v>
          </cell>
          <cell r="V9">
            <v>6.77</v>
          </cell>
          <cell r="W9">
            <v>81.86</v>
          </cell>
          <cell r="X9">
            <v>2031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20.43</v>
          </cell>
          <cell r="AG9">
            <v>0</v>
          </cell>
        </row>
        <row r="10">
          <cell r="H10">
            <v>204</v>
          </cell>
          <cell r="I10" t="str">
            <v>NA</v>
          </cell>
          <cell r="J10" t="str">
            <v>Smith</v>
          </cell>
          <cell r="K10">
            <v>107.39</v>
          </cell>
          <cell r="L10">
            <v>0</v>
          </cell>
          <cell r="M10">
            <v>0</v>
          </cell>
        </row>
        <row r="10"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</row>
        <row r="11">
          <cell r="H11">
            <v>406</v>
          </cell>
          <cell r="I11" t="str">
            <v>A</v>
          </cell>
          <cell r="J11" t="str">
            <v>Sales Executive</v>
          </cell>
          <cell r="K11">
            <v>107.39</v>
          </cell>
          <cell r="L11">
            <v>12</v>
          </cell>
          <cell r="M11">
            <v>0</v>
          </cell>
          <cell r="N11">
            <v>9953792.7</v>
          </cell>
          <cell r="O11">
            <v>9666183.81</v>
          </cell>
          <cell r="P11">
            <v>97.11</v>
          </cell>
          <cell r="Q11">
            <v>1082.78</v>
          </cell>
          <cell r="R11">
            <v>472.71</v>
          </cell>
          <cell r="S11">
            <v>43.66</v>
          </cell>
          <cell r="T11">
            <v>1890.84</v>
          </cell>
          <cell r="U11">
            <v>9.93</v>
          </cell>
          <cell r="V11">
            <v>12.05</v>
          </cell>
          <cell r="W11">
            <v>121.35</v>
          </cell>
          <cell r="X11">
            <v>4820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5.66</v>
          </cell>
          <cell r="AG11">
            <v>0</v>
          </cell>
        </row>
        <row r="12">
          <cell r="H12">
            <v>522</v>
          </cell>
          <cell r="I12" t="str">
            <v>B</v>
          </cell>
          <cell r="J12" t="str">
            <v>Sales Executive</v>
          </cell>
          <cell r="K12">
            <v>107.39</v>
          </cell>
          <cell r="L12">
            <v>12</v>
          </cell>
          <cell r="M12">
            <v>0</v>
          </cell>
          <cell r="N12">
            <v>8293623.03</v>
          </cell>
          <cell r="O12">
            <v>11294448.02</v>
          </cell>
          <cell r="P12">
            <v>136.18</v>
          </cell>
          <cell r="Q12">
            <v>902.22</v>
          </cell>
          <cell r="R12">
            <v>476.45</v>
          </cell>
          <cell r="S12">
            <v>52.81</v>
          </cell>
          <cell r="T12">
            <v>1429.35</v>
          </cell>
          <cell r="U12">
            <v>8.27</v>
          </cell>
          <cell r="V12">
            <v>8.81</v>
          </cell>
          <cell r="W12">
            <v>106.53</v>
          </cell>
          <cell r="X12">
            <v>2643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10.86</v>
          </cell>
          <cell r="AG12">
            <v>0</v>
          </cell>
        </row>
        <row r="13">
          <cell r="H13">
            <v>575</v>
          </cell>
          <cell r="I13" t="str">
            <v>B</v>
          </cell>
          <cell r="J13" t="str">
            <v>WJD Sales Executive</v>
          </cell>
          <cell r="K13">
            <v>107.39</v>
          </cell>
          <cell r="L13">
            <v>0</v>
          </cell>
          <cell r="M13">
            <v>0</v>
          </cell>
          <cell r="N13">
            <v>8293623.03</v>
          </cell>
          <cell r="O13">
            <v>8147129.83</v>
          </cell>
          <cell r="P13">
            <v>98.23</v>
          </cell>
          <cell r="Q13">
            <v>902.22</v>
          </cell>
          <cell r="R13">
            <v>0</v>
          </cell>
          <cell r="S13">
            <v>0</v>
          </cell>
          <cell r="T13">
            <v>0</v>
          </cell>
          <cell r="U13">
            <v>8.27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H14">
            <v>576</v>
          </cell>
          <cell r="I14" t="str">
            <v>NA</v>
          </cell>
          <cell r="J14" t="str">
            <v>Floor Incharge</v>
          </cell>
          <cell r="K14">
            <v>107.39</v>
          </cell>
          <cell r="L14">
            <v>0</v>
          </cell>
          <cell r="M14">
            <v>0</v>
          </cell>
        </row>
        <row r="14"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</row>
        <row r="15">
          <cell r="H15">
            <v>579</v>
          </cell>
          <cell r="I15" t="str">
            <v>B</v>
          </cell>
          <cell r="J15" t="str">
            <v>Silver Sales Executive</v>
          </cell>
          <cell r="K15">
            <v>107.39</v>
          </cell>
          <cell r="L15">
            <v>0</v>
          </cell>
          <cell r="M15">
            <v>0</v>
          </cell>
        </row>
        <row r="15"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</row>
        <row r="16">
          <cell r="H16">
            <v>809</v>
          </cell>
          <cell r="I16" t="str">
            <v>A</v>
          </cell>
          <cell r="J16" t="str">
            <v>WJD Sales Executive</v>
          </cell>
          <cell r="K16">
            <v>107.39</v>
          </cell>
          <cell r="L16">
            <v>0</v>
          </cell>
          <cell r="M16">
            <v>0</v>
          </cell>
          <cell r="N16">
            <v>9953792.7</v>
          </cell>
          <cell r="O16">
            <v>9919203.26</v>
          </cell>
          <cell r="P16">
            <v>99.65</v>
          </cell>
          <cell r="Q16">
            <v>1082.78</v>
          </cell>
          <cell r="R16">
            <v>0</v>
          </cell>
          <cell r="S16">
            <v>0</v>
          </cell>
          <cell r="T16">
            <v>0</v>
          </cell>
          <cell r="U16">
            <v>9.93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</row>
        <row r="17">
          <cell r="H17">
            <v>871</v>
          </cell>
          <cell r="I17" t="str">
            <v>B</v>
          </cell>
          <cell r="J17" t="str">
            <v>Sales Executive</v>
          </cell>
          <cell r="K17">
            <v>107.39</v>
          </cell>
          <cell r="L17">
            <v>12</v>
          </cell>
          <cell r="M17">
            <v>0</v>
          </cell>
          <cell r="N17">
            <v>8293623.03</v>
          </cell>
          <cell r="O17">
            <v>9959219.33</v>
          </cell>
          <cell r="P17">
            <v>120.08</v>
          </cell>
          <cell r="Q17">
            <v>902.22</v>
          </cell>
          <cell r="R17">
            <v>358.4</v>
          </cell>
          <cell r="S17">
            <v>39.72</v>
          </cell>
          <cell r="T17">
            <v>1075.2</v>
          </cell>
          <cell r="U17">
            <v>8.27</v>
          </cell>
          <cell r="V17">
            <v>6.03</v>
          </cell>
          <cell r="W17">
            <v>72.91</v>
          </cell>
          <cell r="X17">
            <v>1809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9.46</v>
          </cell>
          <cell r="AG17">
            <v>0</v>
          </cell>
        </row>
        <row r="18">
          <cell r="H18">
            <v>931</v>
          </cell>
          <cell r="I18" t="str">
            <v>B</v>
          </cell>
          <cell r="J18" t="str">
            <v>Sales Executive</v>
          </cell>
          <cell r="K18">
            <v>107.39</v>
          </cell>
          <cell r="L18">
            <v>12</v>
          </cell>
          <cell r="M18">
            <v>0</v>
          </cell>
          <cell r="N18">
            <v>8293623.03</v>
          </cell>
          <cell r="O18">
            <v>7958658.59</v>
          </cell>
          <cell r="P18">
            <v>95.96</v>
          </cell>
          <cell r="Q18">
            <v>902.22</v>
          </cell>
          <cell r="R18">
            <v>224.03</v>
          </cell>
          <cell r="S18">
            <v>24.83</v>
          </cell>
          <cell r="T18">
            <v>672.09</v>
          </cell>
          <cell r="U18">
            <v>8.27</v>
          </cell>
          <cell r="V18">
            <v>6.53</v>
          </cell>
          <cell r="W18">
            <v>78.96</v>
          </cell>
          <cell r="X18">
            <v>1959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18.08</v>
          </cell>
          <cell r="AG18">
            <v>0</v>
          </cell>
        </row>
        <row r="19">
          <cell r="H19">
            <v>995</v>
          </cell>
          <cell r="I19" t="str">
            <v>NA</v>
          </cell>
          <cell r="J19" t="str">
            <v>PRO</v>
          </cell>
          <cell r="K19">
            <v>107.39</v>
          </cell>
          <cell r="L19">
            <v>0</v>
          </cell>
          <cell r="M19">
            <v>0</v>
          </cell>
        </row>
        <row r="19"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H20">
            <v>1801</v>
          </cell>
          <cell r="I20" t="str">
            <v>NA</v>
          </cell>
          <cell r="J20" t="str">
            <v>Branch Manager</v>
          </cell>
          <cell r="K20">
            <v>107.39</v>
          </cell>
          <cell r="L20">
            <v>0</v>
          </cell>
          <cell r="M20">
            <v>0</v>
          </cell>
        </row>
        <row r="20"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</row>
        <row r="21">
          <cell r="H21">
            <v>1802</v>
          </cell>
          <cell r="I21" t="str">
            <v>B</v>
          </cell>
          <cell r="J21" t="str">
            <v>Silver Sales Executive</v>
          </cell>
          <cell r="K21">
            <v>107.39</v>
          </cell>
          <cell r="L21">
            <v>0</v>
          </cell>
          <cell r="M21">
            <v>132.51</v>
          </cell>
          <cell r="N21">
            <v>1542529.55</v>
          </cell>
          <cell r="O21">
            <v>2308926.71</v>
          </cell>
          <cell r="P21">
            <v>149.68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14374</v>
          </cell>
          <cell r="Z21">
            <v>6678</v>
          </cell>
          <cell r="AA21">
            <v>46.46</v>
          </cell>
          <cell r="AB21">
            <v>4674.6</v>
          </cell>
          <cell r="AC21">
            <v>0</v>
          </cell>
          <cell r="AD21">
            <v>888.83</v>
          </cell>
          <cell r="AE21">
            <v>3</v>
          </cell>
          <cell r="AF21">
            <v>0</v>
          </cell>
          <cell r="AG21">
            <v>0</v>
          </cell>
        </row>
        <row r="22">
          <cell r="H22">
            <v>1804</v>
          </cell>
          <cell r="I22" t="str">
            <v>C</v>
          </cell>
          <cell r="J22" t="str">
            <v>Silver Sales Executive</v>
          </cell>
          <cell r="K22">
            <v>107.39</v>
          </cell>
          <cell r="L22">
            <v>0</v>
          </cell>
          <cell r="M22">
            <v>0</v>
          </cell>
        </row>
        <row r="22"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4259</v>
          </cell>
          <cell r="AA22">
            <v>0</v>
          </cell>
          <cell r="AB22">
            <v>4259</v>
          </cell>
          <cell r="AC22">
            <v>0</v>
          </cell>
          <cell r="AD22">
            <v>229.7</v>
          </cell>
          <cell r="AE22">
            <v>0</v>
          </cell>
          <cell r="AF22">
            <v>0</v>
          </cell>
          <cell r="AG22">
            <v>0</v>
          </cell>
        </row>
        <row r="23">
          <cell r="H23">
            <v>1805</v>
          </cell>
          <cell r="I23" t="str">
            <v>B</v>
          </cell>
          <cell r="J23" t="str">
            <v>Silver Sales Executive</v>
          </cell>
          <cell r="K23">
            <v>107.39</v>
          </cell>
          <cell r="L23">
            <v>0</v>
          </cell>
          <cell r="M23">
            <v>132.51</v>
          </cell>
          <cell r="N23">
            <v>1542529.55</v>
          </cell>
          <cell r="O23">
            <v>2107207.14</v>
          </cell>
          <cell r="P23">
            <v>136.61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14374</v>
          </cell>
          <cell r="Z23">
            <v>4384</v>
          </cell>
          <cell r="AA23">
            <v>30.5</v>
          </cell>
          <cell r="AB23">
            <v>3068.8</v>
          </cell>
          <cell r="AC23">
            <v>0</v>
          </cell>
          <cell r="AD23">
            <v>516.07</v>
          </cell>
          <cell r="AE23">
            <v>3</v>
          </cell>
          <cell r="AF23">
            <v>0</v>
          </cell>
          <cell r="AG23">
            <v>0</v>
          </cell>
        </row>
        <row r="24">
          <cell r="H24">
            <v>2575</v>
          </cell>
          <cell r="I24" t="str">
            <v>NA</v>
          </cell>
          <cell r="J24" t="str">
            <v>URD Assistant</v>
          </cell>
          <cell r="K24">
            <v>107.39</v>
          </cell>
          <cell r="L24">
            <v>0</v>
          </cell>
          <cell r="M24">
            <v>0</v>
          </cell>
        </row>
        <row r="24"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H25">
            <v>2880</v>
          </cell>
          <cell r="I25" t="str">
            <v>B</v>
          </cell>
          <cell r="J25" t="str">
            <v>Silver Sales Executive</v>
          </cell>
          <cell r="K25">
            <v>107.39</v>
          </cell>
          <cell r="L25">
            <v>0</v>
          </cell>
          <cell r="M25">
            <v>0</v>
          </cell>
          <cell r="N25">
            <v>8293623.03</v>
          </cell>
          <cell r="O25">
            <v>8882842.59</v>
          </cell>
          <cell r="P25">
            <v>107.1</v>
          </cell>
          <cell r="Q25">
            <v>902.22</v>
          </cell>
          <cell r="R25">
            <v>0</v>
          </cell>
          <cell r="S25">
            <v>0</v>
          </cell>
          <cell r="T25">
            <v>0</v>
          </cell>
          <cell r="U25">
            <v>8.27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H26">
            <v>3234</v>
          </cell>
          <cell r="I26" t="str">
            <v>A</v>
          </cell>
          <cell r="J26" t="str">
            <v>Sales Executive</v>
          </cell>
          <cell r="K26">
            <v>107.39</v>
          </cell>
          <cell r="L26">
            <v>12</v>
          </cell>
          <cell r="M26">
            <v>0</v>
          </cell>
          <cell r="N26">
            <v>8293623.03</v>
          </cell>
          <cell r="O26">
            <v>6056751.43</v>
          </cell>
          <cell r="P26">
            <v>73.03</v>
          </cell>
          <cell r="Q26">
            <v>902.22</v>
          </cell>
          <cell r="R26">
            <v>352.37</v>
          </cell>
          <cell r="S26">
            <v>39.06</v>
          </cell>
          <cell r="T26">
            <v>1409.48</v>
          </cell>
          <cell r="U26">
            <v>8.27</v>
          </cell>
          <cell r="V26">
            <v>8.45</v>
          </cell>
          <cell r="W26">
            <v>102.18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7.66</v>
          </cell>
          <cell r="AG26">
            <v>0</v>
          </cell>
        </row>
        <row r="27">
          <cell r="H27">
            <v>3378</v>
          </cell>
          <cell r="I27" t="str">
            <v>NA</v>
          </cell>
          <cell r="J27" t="str">
            <v>Operation Manager</v>
          </cell>
          <cell r="K27">
            <v>107.39</v>
          </cell>
          <cell r="L27">
            <v>0</v>
          </cell>
          <cell r="M27">
            <v>0</v>
          </cell>
        </row>
        <row r="27"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H28">
            <v>3418</v>
          </cell>
          <cell r="I28" t="str">
            <v>A</v>
          </cell>
          <cell r="J28" t="str">
            <v>WJD Sales Executive</v>
          </cell>
          <cell r="K28">
            <v>107.39</v>
          </cell>
          <cell r="L28">
            <v>0</v>
          </cell>
          <cell r="M28">
            <v>0</v>
          </cell>
          <cell r="N28">
            <v>9953792.7</v>
          </cell>
          <cell r="O28">
            <v>11230264.71</v>
          </cell>
          <cell r="P28">
            <v>112.82</v>
          </cell>
          <cell r="Q28">
            <v>1082.78</v>
          </cell>
          <cell r="R28">
            <v>0</v>
          </cell>
          <cell r="S28">
            <v>0</v>
          </cell>
          <cell r="T28">
            <v>0</v>
          </cell>
          <cell r="U28">
            <v>9.93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H29">
            <v>3718</v>
          </cell>
          <cell r="I29" t="str">
            <v>NA</v>
          </cell>
          <cell r="J29" t="str">
            <v>Smith</v>
          </cell>
          <cell r="K29">
            <v>107.39</v>
          </cell>
          <cell r="L29">
            <v>0</v>
          </cell>
          <cell r="M29">
            <v>0</v>
          </cell>
        </row>
        <row r="29"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H30">
            <v>3778</v>
          </cell>
          <cell r="I30" t="str">
            <v>NA</v>
          </cell>
          <cell r="J30" t="str">
            <v>Smith</v>
          </cell>
          <cell r="K30">
            <v>107.39</v>
          </cell>
          <cell r="L30">
            <v>0</v>
          </cell>
          <cell r="M30">
            <v>0</v>
          </cell>
        </row>
        <row r="30"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H31">
            <v>3781</v>
          </cell>
          <cell r="I31" t="str">
            <v>B</v>
          </cell>
          <cell r="J31" t="str">
            <v>Sales Executive</v>
          </cell>
          <cell r="K31">
            <v>107.39</v>
          </cell>
          <cell r="L31">
            <v>12</v>
          </cell>
          <cell r="M31">
            <v>0</v>
          </cell>
        </row>
        <row r="31"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H32">
            <v>3858</v>
          </cell>
          <cell r="I32" t="str">
            <v>B</v>
          </cell>
          <cell r="J32" t="str">
            <v>WJD Sales Executive</v>
          </cell>
          <cell r="K32">
            <v>107.39</v>
          </cell>
          <cell r="L32">
            <v>0</v>
          </cell>
          <cell r="M32">
            <v>0</v>
          </cell>
          <cell r="N32">
            <v>8293623.03</v>
          </cell>
          <cell r="O32">
            <v>9343823</v>
          </cell>
          <cell r="P32">
            <v>112.66</v>
          </cell>
          <cell r="Q32">
            <v>902.22</v>
          </cell>
          <cell r="R32">
            <v>0</v>
          </cell>
          <cell r="S32">
            <v>0</v>
          </cell>
          <cell r="T32">
            <v>0</v>
          </cell>
          <cell r="U32">
            <v>8.27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H33">
            <v>3908</v>
          </cell>
          <cell r="I33" t="str">
            <v>B</v>
          </cell>
          <cell r="J33" t="str">
            <v>Sales Executive</v>
          </cell>
          <cell r="K33">
            <v>107.39</v>
          </cell>
          <cell r="L33">
            <v>12</v>
          </cell>
          <cell r="M33">
            <v>0</v>
          </cell>
          <cell r="N33">
            <v>8293623.03</v>
          </cell>
          <cell r="O33">
            <v>10226261.1</v>
          </cell>
          <cell r="P33">
            <v>123.3</v>
          </cell>
          <cell r="Q33">
            <v>902.22</v>
          </cell>
          <cell r="R33">
            <v>937.6</v>
          </cell>
          <cell r="S33">
            <v>103.92</v>
          </cell>
          <cell r="T33">
            <v>0</v>
          </cell>
          <cell r="U33">
            <v>8.27</v>
          </cell>
          <cell r="V33">
            <v>16.08</v>
          </cell>
          <cell r="W33">
            <v>194.44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36.02</v>
          </cell>
          <cell r="AG33">
            <v>576.32</v>
          </cell>
        </row>
        <row r="34">
          <cell r="H34">
            <v>3984</v>
          </cell>
          <cell r="I34" t="str">
            <v>NA</v>
          </cell>
          <cell r="J34" t="str">
            <v>Floor Incharge</v>
          </cell>
          <cell r="K34">
            <v>107.39</v>
          </cell>
          <cell r="L34">
            <v>0</v>
          </cell>
          <cell r="M34">
            <v>0</v>
          </cell>
        </row>
        <row r="34"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</row>
        <row r="35">
          <cell r="H35">
            <v>4019</v>
          </cell>
          <cell r="I35" t="str">
            <v>A</v>
          </cell>
          <cell r="J35" t="str">
            <v>Sales Executive</v>
          </cell>
          <cell r="K35">
            <v>107.39</v>
          </cell>
          <cell r="L35">
            <v>12</v>
          </cell>
          <cell r="M35">
            <v>0</v>
          </cell>
        </row>
        <row r="35">
          <cell r="P35">
            <v>0</v>
          </cell>
          <cell r="Q35">
            <v>0</v>
          </cell>
          <cell r="R35">
            <v>157.15</v>
          </cell>
          <cell r="S35">
            <v>0</v>
          </cell>
          <cell r="T35">
            <v>628.6</v>
          </cell>
          <cell r="U35">
            <v>0</v>
          </cell>
          <cell r="V35">
            <v>0.85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3.64</v>
          </cell>
          <cell r="AG35">
            <v>0</v>
          </cell>
        </row>
        <row r="36">
          <cell r="H36">
            <v>4091</v>
          </cell>
          <cell r="I36" t="str">
            <v>NA</v>
          </cell>
          <cell r="J36" t="str">
            <v>Floor Incharge</v>
          </cell>
          <cell r="K36">
            <v>107.39</v>
          </cell>
          <cell r="L36">
            <v>0</v>
          </cell>
          <cell r="M36">
            <v>0</v>
          </cell>
        </row>
        <row r="36"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H37">
            <v>4093</v>
          </cell>
          <cell r="I37" t="str">
            <v>NA</v>
          </cell>
          <cell r="J37" t="str">
            <v>Cashier</v>
          </cell>
          <cell r="K37">
            <v>107.39</v>
          </cell>
          <cell r="L37">
            <v>0</v>
          </cell>
          <cell r="M37">
            <v>0</v>
          </cell>
        </row>
        <row r="37"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H38">
            <v>4184</v>
          </cell>
          <cell r="I38" t="str">
            <v>A</v>
          </cell>
          <cell r="J38" t="str">
            <v>Sales Executive</v>
          </cell>
          <cell r="K38">
            <v>107.39</v>
          </cell>
          <cell r="L38">
            <v>12</v>
          </cell>
          <cell r="M38">
            <v>0</v>
          </cell>
          <cell r="N38">
            <v>1851220.89</v>
          </cell>
          <cell r="O38">
            <v>3574135.8</v>
          </cell>
          <cell r="P38">
            <v>193.07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17251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H39">
            <v>4278</v>
          </cell>
          <cell r="I39" t="str">
            <v>B</v>
          </cell>
          <cell r="J39" t="str">
            <v>URD Assistant</v>
          </cell>
          <cell r="K39">
            <v>107.39</v>
          </cell>
          <cell r="L39">
            <v>0</v>
          </cell>
          <cell r="M39">
            <v>0</v>
          </cell>
        </row>
        <row r="39"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H40">
            <v>4350</v>
          </cell>
          <cell r="I40" t="str">
            <v>NA</v>
          </cell>
          <cell r="J40" t="str">
            <v>Smith</v>
          </cell>
          <cell r="K40">
            <v>107.39</v>
          </cell>
          <cell r="L40">
            <v>0</v>
          </cell>
          <cell r="M40">
            <v>0</v>
          </cell>
        </row>
        <row r="40"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H41">
            <v>4480</v>
          </cell>
          <cell r="I41" t="str">
            <v>A</v>
          </cell>
          <cell r="J41" t="str">
            <v>Sales Executive</v>
          </cell>
          <cell r="K41">
            <v>107.39</v>
          </cell>
          <cell r="L41">
            <v>12</v>
          </cell>
          <cell r="M41">
            <v>0</v>
          </cell>
          <cell r="N41">
            <v>8293623.03</v>
          </cell>
          <cell r="O41">
            <v>8859751.16</v>
          </cell>
          <cell r="P41">
            <v>106.83</v>
          </cell>
          <cell r="Q41">
            <v>902.22</v>
          </cell>
          <cell r="R41">
            <v>453.93</v>
          </cell>
          <cell r="S41">
            <v>50.31</v>
          </cell>
          <cell r="T41">
            <v>1815.72</v>
          </cell>
          <cell r="U41">
            <v>8.27</v>
          </cell>
          <cell r="V41">
            <v>10.4</v>
          </cell>
          <cell r="W41">
            <v>125.76</v>
          </cell>
          <cell r="X41">
            <v>4160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3.56</v>
          </cell>
          <cell r="AG41">
            <v>0</v>
          </cell>
        </row>
        <row r="42">
          <cell r="H42">
            <v>4567</v>
          </cell>
          <cell r="I42" t="str">
            <v>NA</v>
          </cell>
          <cell r="J42" t="str">
            <v>Cashier</v>
          </cell>
          <cell r="K42">
            <v>107.39</v>
          </cell>
          <cell r="L42">
            <v>0</v>
          </cell>
          <cell r="M42">
            <v>0</v>
          </cell>
        </row>
        <row r="42"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H43">
            <v>4735</v>
          </cell>
          <cell r="I43" t="str">
            <v>B</v>
          </cell>
          <cell r="J43" t="str">
            <v>Sales Executive</v>
          </cell>
          <cell r="K43">
            <v>107.39</v>
          </cell>
          <cell r="L43">
            <v>12</v>
          </cell>
          <cell r="M43">
            <v>0</v>
          </cell>
          <cell r="N43">
            <v>8293623.03</v>
          </cell>
          <cell r="O43">
            <v>9761551.53</v>
          </cell>
          <cell r="P43">
            <v>117.7</v>
          </cell>
          <cell r="Q43">
            <v>902.22</v>
          </cell>
          <cell r="R43">
            <v>438.1</v>
          </cell>
          <cell r="S43">
            <v>48.56</v>
          </cell>
          <cell r="T43">
            <v>1314.3</v>
          </cell>
          <cell r="U43">
            <v>8.27</v>
          </cell>
          <cell r="V43">
            <v>19.48</v>
          </cell>
          <cell r="W43">
            <v>235.55</v>
          </cell>
          <cell r="X43">
            <v>5844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15.13</v>
          </cell>
          <cell r="AG43">
            <v>0</v>
          </cell>
        </row>
        <row r="44">
          <cell r="H44">
            <v>4756</v>
          </cell>
          <cell r="I44" t="str">
            <v>NA</v>
          </cell>
          <cell r="J44" t="str">
            <v>Store Executive</v>
          </cell>
          <cell r="K44">
            <v>107.39</v>
          </cell>
          <cell r="L44">
            <v>0</v>
          </cell>
          <cell r="M44">
            <v>0</v>
          </cell>
        </row>
        <row r="44"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H45">
            <v>4758</v>
          </cell>
          <cell r="I45" t="str">
            <v>NA</v>
          </cell>
          <cell r="J45" t="str">
            <v>Cashier</v>
          </cell>
          <cell r="K45">
            <v>107.39</v>
          </cell>
          <cell r="L45">
            <v>0</v>
          </cell>
          <cell r="M45">
            <v>0</v>
          </cell>
        </row>
        <row r="45"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H46">
            <v>4884</v>
          </cell>
          <cell r="I46" t="str">
            <v>B</v>
          </cell>
          <cell r="J46" t="str">
            <v>Sales Executive</v>
          </cell>
          <cell r="K46">
            <v>107.39</v>
          </cell>
          <cell r="L46">
            <v>12</v>
          </cell>
          <cell r="M46">
            <v>0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H47">
            <v>4955</v>
          </cell>
          <cell r="I47" t="str">
            <v>B</v>
          </cell>
          <cell r="J47" t="str">
            <v>Sales Executive</v>
          </cell>
          <cell r="K47">
            <v>107.39</v>
          </cell>
          <cell r="L47">
            <v>12</v>
          </cell>
          <cell r="M47">
            <v>0</v>
          </cell>
          <cell r="N47">
            <v>1851220.89</v>
          </cell>
          <cell r="O47">
            <v>2408268.34</v>
          </cell>
          <cell r="P47">
            <v>130.09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17251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H48">
            <v>4997</v>
          </cell>
          <cell r="I48" t="str">
            <v>B</v>
          </cell>
          <cell r="J48" t="str">
            <v>Sales Executive</v>
          </cell>
          <cell r="K48">
            <v>107.39</v>
          </cell>
          <cell r="L48">
            <v>12</v>
          </cell>
          <cell r="M48">
            <v>0</v>
          </cell>
          <cell r="N48">
            <v>8293623.03</v>
          </cell>
          <cell r="O48">
            <v>8730849.68</v>
          </cell>
          <cell r="P48">
            <v>105.27</v>
          </cell>
          <cell r="Q48">
            <v>902.22</v>
          </cell>
          <cell r="R48">
            <v>218.64</v>
          </cell>
          <cell r="S48">
            <v>24.23</v>
          </cell>
          <cell r="T48">
            <v>655.92</v>
          </cell>
          <cell r="U48">
            <v>8.27</v>
          </cell>
          <cell r="V48">
            <v>8.81</v>
          </cell>
          <cell r="W48">
            <v>106.53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16.62</v>
          </cell>
          <cell r="AG48">
            <v>0</v>
          </cell>
        </row>
        <row r="49">
          <cell r="H49">
            <v>5009</v>
          </cell>
          <cell r="I49" t="str">
            <v>B</v>
          </cell>
          <cell r="J49" t="str">
            <v>Sales Executive</v>
          </cell>
          <cell r="K49">
            <v>107.39</v>
          </cell>
          <cell r="L49">
            <v>12</v>
          </cell>
          <cell r="M49">
            <v>0</v>
          </cell>
          <cell r="N49">
            <v>8293623.03</v>
          </cell>
          <cell r="O49">
            <v>10413462.86</v>
          </cell>
          <cell r="P49">
            <v>125.56</v>
          </cell>
          <cell r="Q49">
            <v>902.22</v>
          </cell>
          <cell r="R49">
            <v>419.94</v>
          </cell>
          <cell r="S49">
            <v>46.55</v>
          </cell>
          <cell r="T49">
            <v>0</v>
          </cell>
          <cell r="U49">
            <v>8.27</v>
          </cell>
          <cell r="V49">
            <v>14.46</v>
          </cell>
          <cell r="W49">
            <v>174.85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0.25</v>
          </cell>
          <cell r="AG49">
            <v>0</v>
          </cell>
        </row>
        <row r="50">
          <cell r="H50">
            <v>5062</v>
          </cell>
          <cell r="I50" t="str">
            <v>NA</v>
          </cell>
          <cell r="J50" t="str">
            <v>Floor Incharge</v>
          </cell>
          <cell r="K50">
            <v>107.39</v>
          </cell>
          <cell r="L50">
            <v>0</v>
          </cell>
          <cell r="M50">
            <v>0</v>
          </cell>
        </row>
        <row r="50"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H51">
            <v>5150</v>
          </cell>
          <cell r="I51" t="str">
            <v>NA</v>
          </cell>
          <cell r="J51" t="str">
            <v>Delivery Executive</v>
          </cell>
          <cell r="K51">
            <v>107.39</v>
          </cell>
          <cell r="L51">
            <v>0</v>
          </cell>
          <cell r="M51">
            <v>0</v>
          </cell>
        </row>
        <row r="51"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H52">
            <v>5151</v>
          </cell>
          <cell r="I52" t="str">
            <v>NA</v>
          </cell>
          <cell r="J52" t="str">
            <v>Delivery Executive</v>
          </cell>
          <cell r="K52">
            <v>107.39</v>
          </cell>
          <cell r="L52">
            <v>0</v>
          </cell>
          <cell r="M52">
            <v>0</v>
          </cell>
        </row>
        <row r="52"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H53">
            <v>5152</v>
          </cell>
          <cell r="I53" t="str">
            <v>NA</v>
          </cell>
          <cell r="J53" t="str">
            <v>Delivery Executive</v>
          </cell>
          <cell r="K53">
            <v>107.39</v>
          </cell>
          <cell r="L53">
            <v>0</v>
          </cell>
          <cell r="M53">
            <v>0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</row>
        <row r="54">
          <cell r="H54">
            <v>5181</v>
          </cell>
          <cell r="I54" t="str">
            <v>C</v>
          </cell>
          <cell r="J54" t="str">
            <v>Sales Executive</v>
          </cell>
          <cell r="K54">
            <v>107.39</v>
          </cell>
          <cell r="L54">
            <v>12</v>
          </cell>
          <cell r="M54">
            <v>0</v>
          </cell>
        </row>
        <row r="54"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0.36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125.05</v>
          </cell>
          <cell r="AG54">
            <v>750.3</v>
          </cell>
        </row>
        <row r="55">
          <cell r="H55">
            <v>5213</v>
          </cell>
          <cell r="I55" t="str">
            <v>NA</v>
          </cell>
          <cell r="J55" t="str">
            <v>URD Assistant</v>
          </cell>
          <cell r="K55">
            <v>107.39</v>
          </cell>
          <cell r="L55">
            <v>0</v>
          </cell>
          <cell r="M55">
            <v>0</v>
          </cell>
        </row>
        <row r="55"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</row>
        <row r="56">
          <cell r="H56">
            <v>5227</v>
          </cell>
          <cell r="I56" t="str">
            <v>C</v>
          </cell>
          <cell r="J56" t="str">
            <v>Sales Executive</v>
          </cell>
          <cell r="K56">
            <v>107.39</v>
          </cell>
          <cell r="L56">
            <v>12</v>
          </cell>
          <cell r="M56">
            <v>0</v>
          </cell>
          <cell r="N56">
            <v>1542529.55</v>
          </cell>
          <cell r="O56">
            <v>1562584.08</v>
          </cell>
          <cell r="P56">
            <v>101.3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14374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H57">
            <v>5238</v>
          </cell>
          <cell r="I57" t="str">
            <v>B</v>
          </cell>
          <cell r="J57" t="str">
            <v>Sales Executive</v>
          </cell>
          <cell r="K57">
            <v>107.39</v>
          </cell>
          <cell r="L57">
            <v>12</v>
          </cell>
          <cell r="M57">
            <v>0</v>
          </cell>
          <cell r="N57">
            <v>1542529.55</v>
          </cell>
          <cell r="O57">
            <v>501388.55</v>
          </cell>
          <cell r="P57">
            <v>32.5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14374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H58">
            <v>5239</v>
          </cell>
          <cell r="I58" t="str">
            <v>B</v>
          </cell>
          <cell r="J58" t="str">
            <v>Sales Executive</v>
          </cell>
          <cell r="K58">
            <v>107.39</v>
          </cell>
          <cell r="L58">
            <v>12</v>
          </cell>
          <cell r="M58">
            <v>0</v>
          </cell>
          <cell r="N58">
            <v>8293623.03</v>
          </cell>
          <cell r="O58">
            <v>5950514.91</v>
          </cell>
          <cell r="P58">
            <v>71.75</v>
          </cell>
          <cell r="Q58">
            <v>902.22</v>
          </cell>
          <cell r="R58">
            <v>385.46</v>
          </cell>
          <cell r="S58">
            <v>42.72</v>
          </cell>
          <cell r="T58">
            <v>0</v>
          </cell>
          <cell r="U58">
            <v>8.27</v>
          </cell>
          <cell r="V58">
            <v>24.3</v>
          </cell>
          <cell r="W58">
            <v>293.83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8.32</v>
          </cell>
          <cell r="AG58">
            <v>0</v>
          </cell>
        </row>
        <row r="59">
          <cell r="H59">
            <v>5245</v>
          </cell>
          <cell r="I59" t="str">
            <v>NA</v>
          </cell>
          <cell r="J59" t="str">
            <v>PRO</v>
          </cell>
          <cell r="K59">
            <v>107.39</v>
          </cell>
          <cell r="L59">
            <v>0</v>
          </cell>
          <cell r="M59">
            <v>0</v>
          </cell>
        </row>
        <row r="59"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H60">
            <v>5266</v>
          </cell>
          <cell r="I60" t="str">
            <v>B</v>
          </cell>
          <cell r="J60" t="str">
            <v>Sales Executive</v>
          </cell>
          <cell r="K60">
            <v>107.39</v>
          </cell>
          <cell r="L60">
            <v>12</v>
          </cell>
          <cell r="M60">
            <v>0</v>
          </cell>
          <cell r="N60">
            <v>8293623.03</v>
          </cell>
          <cell r="O60">
            <v>6977405.62</v>
          </cell>
          <cell r="P60">
            <v>84.13</v>
          </cell>
          <cell r="Q60">
            <v>902.22</v>
          </cell>
          <cell r="R60">
            <v>359.84</v>
          </cell>
          <cell r="S60">
            <v>39.88</v>
          </cell>
          <cell r="T60">
            <v>0</v>
          </cell>
          <cell r="U60">
            <v>8.27</v>
          </cell>
          <cell r="V60">
            <v>8.23</v>
          </cell>
          <cell r="W60">
            <v>99.52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10.66</v>
          </cell>
          <cell r="AG60">
            <v>0</v>
          </cell>
        </row>
        <row r="61">
          <cell r="H61">
            <v>5278</v>
          </cell>
          <cell r="I61" t="str">
            <v>NA</v>
          </cell>
          <cell r="J61" t="str">
            <v>Cashier</v>
          </cell>
          <cell r="K61">
            <v>107.39</v>
          </cell>
          <cell r="L61">
            <v>0</v>
          </cell>
          <cell r="M61">
            <v>0</v>
          </cell>
        </row>
        <row r="61"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</row>
        <row r="62">
          <cell r="H62">
            <v>5281</v>
          </cell>
          <cell r="I62" t="str">
            <v>B</v>
          </cell>
          <cell r="J62" t="str">
            <v>Sales Executive</v>
          </cell>
          <cell r="K62">
            <v>107.39</v>
          </cell>
          <cell r="L62">
            <v>12</v>
          </cell>
          <cell r="M62">
            <v>0</v>
          </cell>
          <cell r="N62">
            <v>6636619.35</v>
          </cell>
          <cell r="O62">
            <v>8567627.85</v>
          </cell>
          <cell r="P62">
            <v>129.1</v>
          </cell>
          <cell r="Q62">
            <v>721.94</v>
          </cell>
          <cell r="R62">
            <v>525.76</v>
          </cell>
          <cell r="S62">
            <v>72.83</v>
          </cell>
          <cell r="T62">
            <v>0</v>
          </cell>
          <cell r="U62">
            <v>6.62</v>
          </cell>
          <cell r="V62">
            <v>4.02</v>
          </cell>
          <cell r="W62">
            <v>60.73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9.77</v>
          </cell>
          <cell r="AG62">
            <v>0</v>
          </cell>
        </row>
        <row r="63">
          <cell r="H63">
            <v>5282</v>
          </cell>
          <cell r="I63" t="str">
            <v>C</v>
          </cell>
          <cell r="J63" t="str">
            <v>Sales Executive</v>
          </cell>
          <cell r="K63">
            <v>107.39</v>
          </cell>
          <cell r="L63">
            <v>12</v>
          </cell>
          <cell r="M63">
            <v>0</v>
          </cell>
          <cell r="N63">
            <v>6636619.35</v>
          </cell>
          <cell r="O63">
            <v>-26119</v>
          </cell>
          <cell r="P63">
            <v>-0.39</v>
          </cell>
          <cell r="Q63">
            <v>721.94</v>
          </cell>
          <cell r="R63">
            <v>-9.2</v>
          </cell>
          <cell r="S63">
            <v>-1.27</v>
          </cell>
          <cell r="T63">
            <v>-18.4</v>
          </cell>
          <cell r="U63">
            <v>6.62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0.1</v>
          </cell>
          <cell r="AG63">
            <v>0</v>
          </cell>
        </row>
        <row r="64">
          <cell r="H64">
            <v>5295</v>
          </cell>
          <cell r="I64" t="str">
            <v>NA</v>
          </cell>
          <cell r="J64" t="str">
            <v>Cashier</v>
          </cell>
          <cell r="K64">
            <v>107.39</v>
          </cell>
          <cell r="L64">
            <v>0</v>
          </cell>
          <cell r="M64">
            <v>0</v>
          </cell>
        </row>
        <row r="64"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H65">
            <v>5308</v>
          </cell>
          <cell r="I65" t="str">
            <v>A</v>
          </cell>
          <cell r="J65" t="str">
            <v>Sales Executive</v>
          </cell>
          <cell r="K65">
            <v>107.39</v>
          </cell>
          <cell r="L65">
            <v>12</v>
          </cell>
          <cell r="M65">
            <v>0</v>
          </cell>
          <cell r="N65">
            <v>8293623.03</v>
          </cell>
          <cell r="O65">
            <v>8571431.62</v>
          </cell>
          <cell r="P65">
            <v>103.35</v>
          </cell>
          <cell r="Q65">
            <v>902.22</v>
          </cell>
          <cell r="R65">
            <v>323.59</v>
          </cell>
          <cell r="S65">
            <v>35.87</v>
          </cell>
          <cell r="T65">
            <v>1294.36</v>
          </cell>
          <cell r="U65">
            <v>8.27</v>
          </cell>
          <cell r="V65">
            <v>8.45</v>
          </cell>
          <cell r="W65">
            <v>102.18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27.83</v>
          </cell>
          <cell r="AG65">
            <v>0</v>
          </cell>
        </row>
        <row r="66">
          <cell r="H66">
            <v>5324</v>
          </cell>
          <cell r="I66" t="str">
            <v>C</v>
          </cell>
          <cell r="J66" t="str">
            <v>Sales Executive</v>
          </cell>
          <cell r="K66">
            <v>107.39</v>
          </cell>
          <cell r="L66">
            <v>12</v>
          </cell>
          <cell r="M66">
            <v>0</v>
          </cell>
          <cell r="N66">
            <v>8293623.03</v>
          </cell>
          <cell r="O66">
            <v>6587620.43</v>
          </cell>
          <cell r="P66">
            <v>79.43</v>
          </cell>
          <cell r="Q66">
            <v>902.22</v>
          </cell>
          <cell r="R66">
            <v>136</v>
          </cell>
          <cell r="S66">
            <v>15.07</v>
          </cell>
          <cell r="T66">
            <v>272</v>
          </cell>
          <cell r="U66">
            <v>8.27</v>
          </cell>
          <cell r="V66">
            <v>8.93</v>
          </cell>
          <cell r="W66">
            <v>107.98</v>
          </cell>
          <cell r="X66">
            <v>1786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27.95</v>
          </cell>
          <cell r="AG66">
            <v>0</v>
          </cell>
        </row>
        <row r="67">
          <cell r="H67">
            <v>5327</v>
          </cell>
          <cell r="I67" t="str">
            <v>NA</v>
          </cell>
          <cell r="J67" t="str">
            <v>Cashier</v>
          </cell>
          <cell r="K67">
            <v>107.39</v>
          </cell>
          <cell r="L67">
            <v>0</v>
          </cell>
          <cell r="M67">
            <v>0</v>
          </cell>
        </row>
        <row r="67"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</row>
        <row r="68">
          <cell r="H68">
            <v>5328</v>
          </cell>
          <cell r="I68" t="str">
            <v>B</v>
          </cell>
          <cell r="J68" t="str">
            <v>Sales Executive</v>
          </cell>
          <cell r="K68">
            <v>107.39</v>
          </cell>
          <cell r="L68">
            <v>12</v>
          </cell>
          <cell r="M68">
            <v>0</v>
          </cell>
          <cell r="N68">
            <v>8293623.03</v>
          </cell>
          <cell r="O68">
            <v>7399426.63</v>
          </cell>
          <cell r="P68">
            <v>89.22</v>
          </cell>
          <cell r="Q68">
            <v>902.22</v>
          </cell>
          <cell r="R68">
            <v>266.8</v>
          </cell>
          <cell r="S68">
            <v>29.57</v>
          </cell>
          <cell r="T68">
            <v>800.4</v>
          </cell>
          <cell r="U68">
            <v>8.27</v>
          </cell>
          <cell r="V68">
            <v>3.15</v>
          </cell>
          <cell r="W68">
            <v>38.09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15.37</v>
          </cell>
          <cell r="AG68">
            <v>0</v>
          </cell>
        </row>
        <row r="69">
          <cell r="H69">
            <v>5475</v>
          </cell>
          <cell r="I69" t="str">
            <v>C</v>
          </cell>
          <cell r="J69" t="str">
            <v>Sales Executive</v>
          </cell>
          <cell r="K69">
            <v>107.39</v>
          </cell>
          <cell r="L69">
            <v>12</v>
          </cell>
          <cell r="M69">
            <v>0</v>
          </cell>
        </row>
        <row r="69">
          <cell r="P69">
            <v>0</v>
          </cell>
          <cell r="Q69">
            <v>0</v>
          </cell>
          <cell r="R69">
            <v>-1.49</v>
          </cell>
          <cell r="S69">
            <v>0</v>
          </cell>
          <cell r="T69">
            <v>-2.98</v>
          </cell>
          <cell r="U69">
            <v>0</v>
          </cell>
          <cell r="V69">
            <v>0.43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7.22</v>
          </cell>
          <cell r="AG69">
            <v>0</v>
          </cell>
        </row>
        <row r="70">
          <cell r="H70">
            <v>5476</v>
          </cell>
          <cell r="I70" t="str">
            <v>NA</v>
          </cell>
          <cell r="J70" t="str">
            <v>Head Cashier</v>
          </cell>
          <cell r="K70">
            <v>107.39</v>
          </cell>
          <cell r="L70">
            <v>0</v>
          </cell>
          <cell r="M70">
            <v>0</v>
          </cell>
        </row>
        <row r="70"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H71">
            <v>5503</v>
          </cell>
          <cell r="I71" t="str">
            <v>NA</v>
          </cell>
          <cell r="J71" t="str">
            <v>Branch Manager</v>
          </cell>
          <cell r="K71">
            <v>107.39</v>
          </cell>
          <cell r="L71">
            <v>0</v>
          </cell>
          <cell r="M71">
            <v>0</v>
          </cell>
        </row>
        <row r="71"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H72">
            <v>5631</v>
          </cell>
          <cell r="I72" t="str">
            <v>NA</v>
          </cell>
          <cell r="J72" t="str">
            <v>Floor Incharge</v>
          </cell>
          <cell r="K72">
            <v>107.39</v>
          </cell>
          <cell r="L72">
            <v>0</v>
          </cell>
          <cell r="M72">
            <v>0</v>
          </cell>
        </row>
        <row r="72"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0"/>
  <sheetViews>
    <sheetView topLeftCell="D1" workbookViewId="0">
      <selection activeCell="H38" sqref="H38"/>
    </sheetView>
  </sheetViews>
  <sheetFormatPr defaultColWidth="8.88888888888889" defaultRowHeight="14.4"/>
  <cols>
    <col min="2" max="2" width="17.6666666666667" customWidth="1"/>
  </cols>
  <sheetData>
    <row r="1" spans="1:21">
      <c r="A1" s="17">
        <v>45505</v>
      </c>
      <c r="C1" t="s">
        <v>0</v>
      </c>
      <c r="F1" t="s">
        <v>1</v>
      </c>
      <c r="I1" t="s">
        <v>2</v>
      </c>
      <c r="L1" t="s">
        <v>3</v>
      </c>
      <c r="O1" t="s">
        <v>4</v>
      </c>
      <c r="R1" t="s">
        <v>5</v>
      </c>
      <c r="U1" t="s">
        <v>6</v>
      </c>
    </row>
    <row r="2" spans="1:23">
      <c r="A2" s="35" t="s">
        <v>7</v>
      </c>
      <c r="B2" s="35" t="s">
        <v>8</v>
      </c>
      <c r="C2" t="s">
        <v>9</v>
      </c>
      <c r="D2" t="s">
        <v>10</v>
      </c>
      <c r="E2" t="s">
        <v>11</v>
      </c>
      <c r="F2" t="s">
        <v>9</v>
      </c>
      <c r="G2" t="s">
        <v>10</v>
      </c>
      <c r="H2" t="s">
        <v>11</v>
      </c>
      <c r="I2" t="s">
        <v>9</v>
      </c>
      <c r="J2" t="s">
        <v>10</v>
      </c>
      <c r="K2" t="s">
        <v>11</v>
      </c>
      <c r="L2" t="s">
        <v>9</v>
      </c>
      <c r="M2" t="s">
        <v>10</v>
      </c>
      <c r="N2" t="s">
        <v>11</v>
      </c>
      <c r="O2" t="s">
        <v>9</v>
      </c>
      <c r="P2" t="s">
        <v>10</v>
      </c>
      <c r="Q2" t="s">
        <v>11</v>
      </c>
      <c r="R2" t="s">
        <v>9</v>
      </c>
      <c r="S2" t="s">
        <v>10</v>
      </c>
      <c r="T2" t="s">
        <v>11</v>
      </c>
      <c r="U2" t="s">
        <v>9</v>
      </c>
      <c r="V2" t="s">
        <v>10</v>
      </c>
      <c r="W2" t="s">
        <v>11</v>
      </c>
    </row>
    <row r="3" spans="1:2">
      <c r="A3" s="18" t="s">
        <v>12</v>
      </c>
      <c r="B3" s="18"/>
    </row>
    <row r="4" spans="1:17">
      <c r="A4" s="18"/>
      <c r="B4" s="18">
        <v>3880</v>
      </c>
      <c r="C4">
        <f>VLOOKUP(B4,'Gold Ornamnet'!$B$4:$E$231,4,FALSE)</f>
        <v>211.44</v>
      </c>
      <c r="D4" t="e">
        <f>VLOOKUP(C4,'Gold Ornamnet'!$B$4:$E$231,4,FALSE)</f>
        <v>#N/A</v>
      </c>
      <c r="E4" t="e">
        <f t="shared" ref="E4:E67" si="0">C4=D4</f>
        <v>#N/A</v>
      </c>
      <c r="F4" t="e">
        <f>VLOOKUP(B4,silver!$B$4:$E$117,2,FALSE)</f>
        <v>#N/A</v>
      </c>
      <c r="G4" t="e">
        <f>VLOOKUP(B4,'system Report'!G2:Y2,19,0)</f>
        <v>#N/A</v>
      </c>
      <c r="H4" t="e">
        <f t="shared" ref="H4:H67" si="1">F4=G4</f>
        <v>#N/A</v>
      </c>
      <c r="I4">
        <f>VLOOKUP(B4,'Diamond '!$B$4:$H$256,4,0)</f>
        <v>4.02</v>
      </c>
      <c r="J4" t="e">
        <f>VLOOKUP(B4,'system Report'!$G$1:$U$219,15,0)</f>
        <v>#N/A</v>
      </c>
      <c r="K4" t="e">
        <f t="shared" ref="K4:K67" si="2">I4=J4</f>
        <v>#N/A</v>
      </c>
      <c r="M4" t="e">
        <f>VLOOKUP(B4,'system Report'!$G$1:$AC$219,23,0)</f>
        <v>#N/A</v>
      </c>
      <c r="O4" t="e">
        <f>VLOOKUP(D4,'system Report'!$G$1:$AC$219,23,0)</f>
        <v>#N/A</v>
      </c>
      <c r="P4" t="e">
        <f>VLOOKUP(B4,'system Report'!$G$1:$AF$219,25,FALSE)</f>
        <v>#N/A</v>
      </c>
      <c r="Q4" t="e">
        <f t="shared" ref="Q4:Q67" si="3">O4=P4</f>
        <v>#N/A</v>
      </c>
    </row>
    <row r="5" spans="1:17">
      <c r="A5" s="18"/>
      <c r="B5" s="18">
        <v>3884</v>
      </c>
      <c r="C5">
        <f>VLOOKUP(B5,'Gold Ornamnet'!$B$4:$E$231,4,FALSE)</f>
        <v>147.49</v>
      </c>
      <c r="D5" t="e">
        <f>VLOOKUP(B5,'system Report'!$G$1:$Q$219,11,FALSE)</f>
        <v>#N/A</v>
      </c>
      <c r="E5" t="e">
        <f t="shared" si="0"/>
        <v>#N/A</v>
      </c>
      <c r="F5" t="e">
        <f>VLOOKUP(B5,silver!$B$4:$E$117,2,FALSE)</f>
        <v>#N/A</v>
      </c>
      <c r="G5" t="e">
        <f>VLOOKUP(B5,'system Report'!G3:Y3,19,0)</f>
        <v>#N/A</v>
      </c>
      <c r="H5" t="e">
        <f t="shared" si="1"/>
        <v>#N/A</v>
      </c>
      <c r="I5">
        <f>VLOOKUP(B5,'Diamond '!$B$4:$H$256,4,0)</f>
        <v>2.78</v>
      </c>
      <c r="J5" t="e">
        <f>VLOOKUP(B5,'system Report'!$G$1:$U$219,15,0)</f>
        <v>#N/A</v>
      </c>
      <c r="K5" t="e">
        <f t="shared" si="2"/>
        <v>#N/A</v>
      </c>
      <c r="M5" t="e">
        <f>VLOOKUP(B5,'system Report'!$G$1:$AC$219,23,0)</f>
        <v>#N/A</v>
      </c>
      <c r="O5" t="e">
        <f>VLOOKUP(D5,'system Report'!$G$1:$AC$219,23,0)</f>
        <v>#N/A</v>
      </c>
      <c r="P5" t="e">
        <f>VLOOKUP(B5,'system Report'!$G$1:$AF$219,25,FALSE)</f>
        <v>#N/A</v>
      </c>
      <c r="Q5" t="e">
        <f t="shared" si="3"/>
        <v>#N/A</v>
      </c>
    </row>
    <row r="6" spans="1:17">
      <c r="A6" s="18"/>
      <c r="B6" s="18">
        <v>3886</v>
      </c>
      <c r="C6">
        <f>VLOOKUP(B6,'Gold Ornamnet'!$B$4:$E$231,4,FALSE)</f>
        <v>13</v>
      </c>
      <c r="D6" t="e">
        <f>VLOOKUP(B6,'system Report'!$G$1:$Q$219,11,FALSE)</f>
        <v>#N/A</v>
      </c>
      <c r="E6" t="e">
        <f t="shared" si="0"/>
        <v>#N/A</v>
      </c>
      <c r="F6" t="e">
        <f>VLOOKUP(B6,silver!$B$4:$E$117,2,FALSE)</f>
        <v>#N/A</v>
      </c>
      <c r="G6" t="e">
        <f>VLOOKUP(B6,'system Report'!G4:Y4,19,0)</f>
        <v>#N/A</v>
      </c>
      <c r="H6" t="e">
        <f t="shared" si="1"/>
        <v>#N/A</v>
      </c>
      <c r="I6" t="e">
        <f>VLOOKUP(B6,'Diamond '!$B$4:$H$256,4,0)</f>
        <v>#N/A</v>
      </c>
      <c r="J6" t="e">
        <f>VLOOKUP(B6,'system Report'!$G$1:$U$219,15,0)</f>
        <v>#N/A</v>
      </c>
      <c r="K6" t="e">
        <f t="shared" si="2"/>
        <v>#N/A</v>
      </c>
      <c r="M6" t="e">
        <f>VLOOKUP(B6,'system Report'!$G$1:$AC$219,23,0)</f>
        <v>#N/A</v>
      </c>
      <c r="O6" t="e">
        <f>VLOOKUP(D6,'system Report'!$G$1:$AC$219,23,0)</f>
        <v>#N/A</v>
      </c>
      <c r="P6" t="e">
        <f>VLOOKUP(B6,'system Report'!$G$1:$AF$219,25,FALSE)</f>
        <v>#N/A</v>
      </c>
      <c r="Q6" t="e">
        <f t="shared" si="3"/>
        <v>#N/A</v>
      </c>
    </row>
    <row r="7" spans="1:17">
      <c r="A7" s="18"/>
      <c r="B7" s="18">
        <v>4168</v>
      </c>
      <c r="C7">
        <f>VLOOKUP(B7,'Gold Ornamnet'!$B$4:$E$231,4,FALSE)</f>
        <v>136.96</v>
      </c>
      <c r="D7" t="e">
        <f>VLOOKUP(B7,'system Report'!$G$1:$Q$219,11,FALSE)</f>
        <v>#N/A</v>
      </c>
      <c r="E7" t="e">
        <f t="shared" si="0"/>
        <v>#N/A</v>
      </c>
      <c r="F7" t="e">
        <f>VLOOKUP(B7,silver!$B$4:$E$117,2,FALSE)</f>
        <v>#N/A</v>
      </c>
      <c r="G7" t="e">
        <f>VLOOKUP(B7,'system Report'!G5:Y5,19,0)</f>
        <v>#N/A</v>
      </c>
      <c r="H7" t="e">
        <f t="shared" si="1"/>
        <v>#N/A</v>
      </c>
      <c r="I7">
        <f>VLOOKUP(B7,'Diamond '!$B$4:$H$256,4,0)</f>
        <v>1.22</v>
      </c>
      <c r="J7" t="e">
        <f>VLOOKUP(B7,'system Report'!$G$1:$U$219,15,0)</f>
        <v>#N/A</v>
      </c>
      <c r="K7" t="e">
        <f t="shared" si="2"/>
        <v>#N/A</v>
      </c>
      <c r="M7" t="e">
        <f>VLOOKUP(B7,'system Report'!$G$1:$AC$219,23,0)</f>
        <v>#N/A</v>
      </c>
      <c r="O7" t="e">
        <f>VLOOKUP(D7,'system Report'!$G$1:$AC$219,23,0)</f>
        <v>#N/A</v>
      </c>
      <c r="P7" t="e">
        <f>VLOOKUP(B7,'system Report'!$G$1:$AF$219,25,FALSE)</f>
        <v>#N/A</v>
      </c>
      <c r="Q7" t="e">
        <f t="shared" si="3"/>
        <v>#N/A</v>
      </c>
    </row>
    <row r="8" spans="1:17">
      <c r="A8" s="18"/>
      <c r="B8" s="18">
        <v>4484</v>
      </c>
      <c r="C8">
        <f>VLOOKUP(B8,'Gold Ornamnet'!$B$4:$E$231,4,FALSE)</f>
        <v>363.16</v>
      </c>
      <c r="D8" t="e">
        <f>VLOOKUP(B8,'system Report'!$G$1:$Q$219,11,FALSE)</f>
        <v>#N/A</v>
      </c>
      <c r="E8" t="e">
        <f t="shared" si="0"/>
        <v>#N/A</v>
      </c>
      <c r="F8" t="e">
        <f>VLOOKUP(B8,silver!$B$4:$E$117,2,FALSE)</f>
        <v>#N/A</v>
      </c>
      <c r="G8" t="e">
        <f>VLOOKUP(B8,'system Report'!G6:Y6,19,0)</f>
        <v>#N/A</v>
      </c>
      <c r="H8" t="e">
        <f t="shared" si="1"/>
        <v>#N/A</v>
      </c>
      <c r="I8">
        <f>VLOOKUP(B8,'Diamond '!$B$4:$H$256,4,0)</f>
        <v>1.45</v>
      </c>
      <c r="J8" t="e">
        <f>VLOOKUP(B8,'system Report'!$G$1:$U$219,15,0)</f>
        <v>#N/A</v>
      </c>
      <c r="K8" t="e">
        <f t="shared" si="2"/>
        <v>#N/A</v>
      </c>
      <c r="M8" t="e">
        <f>VLOOKUP(B8,'system Report'!$G$1:$AC$219,23,0)</f>
        <v>#N/A</v>
      </c>
      <c r="O8" t="e">
        <f>VLOOKUP(D8,'system Report'!$G$1:$AC$219,23,0)</f>
        <v>#N/A</v>
      </c>
      <c r="P8" t="e">
        <f>VLOOKUP(B8,'system Report'!$G$1:$AF$219,25,FALSE)</f>
        <v>#N/A</v>
      </c>
      <c r="Q8" t="e">
        <f t="shared" si="3"/>
        <v>#N/A</v>
      </c>
    </row>
    <row r="9" spans="1:17">
      <c r="A9" s="18"/>
      <c r="B9" s="18">
        <v>4734</v>
      </c>
      <c r="C9">
        <f>VLOOKUP(B9,'Gold Ornamnet'!$B$4:$E$231,4,FALSE)</f>
        <v>311.574</v>
      </c>
      <c r="D9" t="e">
        <f>VLOOKUP(B9,'system Report'!$G$1:$Q$219,11,FALSE)</f>
        <v>#N/A</v>
      </c>
      <c r="E9" t="e">
        <f t="shared" si="0"/>
        <v>#N/A</v>
      </c>
      <c r="F9" t="e">
        <f>VLOOKUP(B9,silver!$B$4:$E$117,2,FALSE)</f>
        <v>#N/A</v>
      </c>
      <c r="G9" t="e">
        <f>VLOOKUP(B9,'system Report'!G7:Y7,19,0)</f>
        <v>#N/A</v>
      </c>
      <c r="H9" t="e">
        <f t="shared" si="1"/>
        <v>#N/A</v>
      </c>
      <c r="I9">
        <f>VLOOKUP(B9,'Diamond '!$B$4:$H$256,4,0)</f>
        <v>3.04</v>
      </c>
      <c r="J9" t="e">
        <f>VLOOKUP(B9,'system Report'!$G$1:$U$219,15,0)</f>
        <v>#N/A</v>
      </c>
      <c r="K9" t="e">
        <f t="shared" si="2"/>
        <v>#N/A</v>
      </c>
      <c r="M9" t="e">
        <f>VLOOKUP(B9,'system Report'!$G$1:$AC$219,23,0)</f>
        <v>#N/A</v>
      </c>
      <c r="O9" t="e">
        <f>VLOOKUP(D9,'system Report'!$G$1:$AC$219,23,0)</f>
        <v>#N/A</v>
      </c>
      <c r="P9" t="e">
        <f>VLOOKUP(B9,'system Report'!$G$1:$AF$219,25,FALSE)</f>
        <v>#N/A</v>
      </c>
      <c r="Q9" t="e">
        <f t="shared" si="3"/>
        <v>#N/A</v>
      </c>
    </row>
    <row r="10" spans="1:17">
      <c r="A10" s="18"/>
      <c r="B10" s="18">
        <v>4765</v>
      </c>
      <c r="C10">
        <f>VLOOKUP(B10,'Gold Ornamnet'!$B$4:$E$231,4,FALSE)</f>
        <v>415.38</v>
      </c>
      <c r="D10" t="e">
        <f>VLOOKUP(B10,'system Report'!$G$1:$Q$219,11,FALSE)</f>
        <v>#N/A</v>
      </c>
      <c r="E10" t="e">
        <f t="shared" si="0"/>
        <v>#N/A</v>
      </c>
      <c r="F10" t="e">
        <f>VLOOKUP(B10,silver!$B$4:$E$117,2,FALSE)</f>
        <v>#N/A</v>
      </c>
      <c r="G10" t="e">
        <f>VLOOKUP(B10,'system Report'!G8:Y8,19,0)</f>
        <v>#N/A</v>
      </c>
      <c r="H10" t="e">
        <f t="shared" si="1"/>
        <v>#N/A</v>
      </c>
      <c r="I10">
        <f>VLOOKUP(B10,'Diamond '!$B$4:$H$256,4,0)</f>
        <v>1.43</v>
      </c>
      <c r="J10" t="e">
        <f>VLOOKUP(B10,'system Report'!$G$1:$U$219,15,0)</f>
        <v>#N/A</v>
      </c>
      <c r="K10" t="e">
        <f t="shared" si="2"/>
        <v>#N/A</v>
      </c>
      <c r="M10" t="e">
        <f>VLOOKUP(B10,'system Report'!$G$1:$AC$219,23,0)</f>
        <v>#N/A</v>
      </c>
      <c r="O10" t="e">
        <f>VLOOKUP(D10,'system Report'!$G$1:$AC$219,23,0)</f>
        <v>#N/A</v>
      </c>
      <c r="P10" t="e">
        <f>VLOOKUP(B10,'system Report'!$G$1:$AF$219,25,FALSE)</f>
        <v>#N/A</v>
      </c>
      <c r="Q10" t="e">
        <f t="shared" si="3"/>
        <v>#N/A</v>
      </c>
    </row>
    <row r="11" spans="1:17">
      <c r="A11" s="18"/>
      <c r="B11" s="18">
        <v>4766</v>
      </c>
      <c r="C11">
        <f>VLOOKUP(B11,'Gold Ornamnet'!$B$4:$E$231,4,FALSE)</f>
        <v>268.16</v>
      </c>
      <c r="D11" t="e">
        <f>VLOOKUP(B11,'system Report'!$G$1:$Q$219,11,FALSE)</f>
        <v>#N/A</v>
      </c>
      <c r="E11" t="e">
        <f t="shared" si="0"/>
        <v>#N/A</v>
      </c>
      <c r="F11" t="e">
        <f>VLOOKUP(B11,silver!$B$4:$E$117,2,FALSE)</f>
        <v>#N/A</v>
      </c>
      <c r="G11" t="e">
        <f>VLOOKUP(B11,'system Report'!G9:Y9,19,0)</f>
        <v>#N/A</v>
      </c>
      <c r="H11" t="e">
        <f t="shared" si="1"/>
        <v>#N/A</v>
      </c>
      <c r="I11">
        <f>VLOOKUP(B11,'Diamond '!$B$4:$H$256,4,0)</f>
        <v>3.16</v>
      </c>
      <c r="J11" t="e">
        <f>VLOOKUP(B11,'system Report'!$G$1:$U$219,15,0)</f>
        <v>#N/A</v>
      </c>
      <c r="K11" t="e">
        <f t="shared" si="2"/>
        <v>#N/A</v>
      </c>
      <c r="M11" t="e">
        <f>VLOOKUP(B11,'system Report'!$G$1:$AC$219,23,0)</f>
        <v>#N/A</v>
      </c>
      <c r="O11" t="e">
        <f>VLOOKUP(D11,'system Report'!$G$1:$AC$219,23,0)</f>
        <v>#N/A</v>
      </c>
      <c r="P11" t="e">
        <f>VLOOKUP(B11,'system Report'!$G$1:$AF$219,25,FALSE)</f>
        <v>#N/A</v>
      </c>
      <c r="Q11" t="e">
        <f t="shared" si="3"/>
        <v>#N/A</v>
      </c>
    </row>
    <row r="12" spans="1:17">
      <c r="A12" s="18"/>
      <c r="B12" s="18">
        <v>4885</v>
      </c>
      <c r="C12">
        <f>VLOOKUP(B12,'Gold Ornamnet'!$B$4:$E$231,4,FALSE)</f>
        <v>94.31</v>
      </c>
      <c r="D12" t="e">
        <f>VLOOKUP(B12,'system Report'!$G$1:$Q$219,11,FALSE)</f>
        <v>#N/A</v>
      </c>
      <c r="E12" t="e">
        <f t="shared" si="0"/>
        <v>#N/A</v>
      </c>
      <c r="F12" t="e">
        <f>VLOOKUP(B12,silver!$B$4:$E$117,2,FALSE)</f>
        <v>#N/A</v>
      </c>
      <c r="G12" t="e">
        <f>VLOOKUP(B12,'system Report'!G10:Y10,19,0)</f>
        <v>#N/A</v>
      </c>
      <c r="H12" t="e">
        <f t="shared" si="1"/>
        <v>#N/A</v>
      </c>
      <c r="I12">
        <f>VLOOKUP(B12,'Diamond '!$B$4:$H$256,4,0)</f>
        <v>0.51</v>
      </c>
      <c r="J12" t="e">
        <f>VLOOKUP(B12,'system Report'!$G$1:$U$219,15,0)</f>
        <v>#N/A</v>
      </c>
      <c r="K12" t="e">
        <f t="shared" si="2"/>
        <v>#N/A</v>
      </c>
      <c r="M12" t="e">
        <f>VLOOKUP(B12,'system Report'!$G$1:$AC$219,23,0)</f>
        <v>#N/A</v>
      </c>
      <c r="O12" t="e">
        <f>VLOOKUP(D12,'system Report'!$G$1:$AC$219,23,0)</f>
        <v>#N/A</v>
      </c>
      <c r="P12" t="e">
        <f>VLOOKUP(B12,'system Report'!$G$1:$AF$219,25,FALSE)</f>
        <v>#N/A</v>
      </c>
      <c r="Q12" t="e">
        <f t="shared" si="3"/>
        <v>#N/A</v>
      </c>
    </row>
    <row r="13" spans="1:17">
      <c r="A13" s="18"/>
      <c r="B13" s="18">
        <v>5491</v>
      </c>
      <c r="C13">
        <f>VLOOKUP(B13,'Gold Ornamnet'!$B$4:$E$231,4,FALSE)</f>
        <v>10.04</v>
      </c>
      <c r="D13" t="e">
        <f>VLOOKUP(B13,'system Report'!$G$1:$Q$219,11,FALSE)</f>
        <v>#N/A</v>
      </c>
      <c r="E13" t="e">
        <f t="shared" si="0"/>
        <v>#N/A</v>
      </c>
      <c r="F13" t="e">
        <f>VLOOKUP(B13,silver!$B$4:$E$117,2,FALSE)</f>
        <v>#N/A</v>
      </c>
      <c r="G13" t="e">
        <f>VLOOKUP(B13,'system Report'!G11:Y11,19,0)</f>
        <v>#N/A</v>
      </c>
      <c r="H13" t="e">
        <f t="shared" si="1"/>
        <v>#N/A</v>
      </c>
      <c r="I13">
        <f>VLOOKUP(B13,'Diamond '!$B$4:$H$256,4,0)</f>
        <v>0.13</v>
      </c>
      <c r="J13" t="e">
        <f>VLOOKUP(B13,'system Report'!$G$1:$U$219,15,0)</f>
        <v>#N/A</v>
      </c>
      <c r="K13" t="e">
        <f t="shared" si="2"/>
        <v>#N/A</v>
      </c>
      <c r="M13" t="e">
        <f>VLOOKUP(B13,'system Report'!$G$1:$AC$219,23,0)</f>
        <v>#N/A</v>
      </c>
      <c r="O13" t="e">
        <f>VLOOKUP(D13,'system Report'!$G$1:$AC$219,23,0)</f>
        <v>#N/A</v>
      </c>
      <c r="P13" t="e">
        <f>VLOOKUP(B13,'system Report'!$G$1:$AF$219,25,FALSE)</f>
        <v>#N/A</v>
      </c>
      <c r="Q13" t="e">
        <f t="shared" si="3"/>
        <v>#N/A</v>
      </c>
    </row>
    <row r="14" spans="1:17">
      <c r="A14" s="18" t="s">
        <v>13</v>
      </c>
      <c r="B14" s="18"/>
      <c r="C14" t="e">
        <f>VLOOKUP(B14,'Gold Ornamnet'!$B$4:$E$231,4,FALSE)</f>
        <v>#N/A</v>
      </c>
      <c r="D14" t="e">
        <f>VLOOKUP(B14,'system Report'!$G$1:$Q$219,11,FALSE)</f>
        <v>#N/A</v>
      </c>
      <c r="E14" t="e">
        <f t="shared" si="0"/>
        <v>#N/A</v>
      </c>
      <c r="F14" t="e">
        <f>VLOOKUP(B14,silver!$B$4:$E$117,2,FALSE)</f>
        <v>#N/A</v>
      </c>
      <c r="G14" t="e">
        <f>VLOOKUP(B14,'system Report'!G12:Y12,19,0)</f>
        <v>#N/A</v>
      </c>
      <c r="H14" t="e">
        <f t="shared" si="1"/>
        <v>#N/A</v>
      </c>
      <c r="I14" t="e">
        <f>VLOOKUP(B14,'Diamond '!$B$4:$H$256,4,0)</f>
        <v>#N/A</v>
      </c>
      <c r="J14" t="e">
        <f>VLOOKUP(B14,'system Report'!$G$1:$U$219,15,0)</f>
        <v>#N/A</v>
      </c>
      <c r="K14" t="e">
        <f t="shared" si="2"/>
        <v>#N/A</v>
      </c>
      <c r="M14" t="e">
        <f>VLOOKUP(B14,'system Report'!$G$1:$AC$219,23,0)</f>
        <v>#N/A</v>
      </c>
      <c r="O14" t="e">
        <f>VLOOKUP(D14,'system Report'!$G$1:$AC$219,23,0)</f>
        <v>#N/A</v>
      </c>
      <c r="P14" t="e">
        <f>VLOOKUP(B14,'system Report'!$G$1:$AF$219,25,FALSE)</f>
        <v>#N/A</v>
      </c>
      <c r="Q14" t="e">
        <f t="shared" si="3"/>
        <v>#N/A</v>
      </c>
    </row>
    <row r="15" spans="1:17">
      <c r="A15" s="18"/>
      <c r="B15" s="18">
        <v>2984</v>
      </c>
      <c r="C15">
        <f>VLOOKUP(B15,'Gold Ornamnet'!$B$4:$E$231,4,FALSE)</f>
        <v>330.07</v>
      </c>
      <c r="D15" t="e">
        <f>VLOOKUP(B15,'system Report'!$G$1:$Q$219,11,FALSE)</f>
        <v>#N/A</v>
      </c>
      <c r="E15" t="e">
        <f t="shared" si="0"/>
        <v>#N/A</v>
      </c>
      <c r="F15" t="e">
        <f>VLOOKUP(B15,silver!$B$4:$E$117,2,FALSE)</f>
        <v>#N/A</v>
      </c>
      <c r="G15" t="e">
        <f>VLOOKUP(B15,'system Report'!G13:Y13,19,0)</f>
        <v>#N/A</v>
      </c>
      <c r="H15" t="e">
        <f t="shared" si="1"/>
        <v>#N/A</v>
      </c>
      <c r="I15">
        <f>VLOOKUP(B15,'Diamond '!$B$4:$H$256,4,0)</f>
        <v>22.62</v>
      </c>
      <c r="J15" t="e">
        <f>VLOOKUP(B15,'system Report'!$G$1:$U$219,15,0)</f>
        <v>#N/A</v>
      </c>
      <c r="K15" t="e">
        <f t="shared" si="2"/>
        <v>#N/A</v>
      </c>
      <c r="M15" t="e">
        <f>VLOOKUP(B15,'system Report'!$G$1:$AC$219,23,0)</f>
        <v>#N/A</v>
      </c>
      <c r="O15" t="e">
        <f>VLOOKUP(D15,'system Report'!$G$1:$AC$219,23,0)</f>
        <v>#N/A</v>
      </c>
      <c r="P15" t="e">
        <f>VLOOKUP(B15,'system Report'!$G$1:$AF$219,25,FALSE)</f>
        <v>#N/A</v>
      </c>
      <c r="Q15" t="e">
        <f t="shared" si="3"/>
        <v>#N/A</v>
      </c>
    </row>
    <row r="16" spans="1:17">
      <c r="A16" s="18"/>
      <c r="B16" s="18">
        <v>3113</v>
      </c>
      <c r="C16">
        <f>VLOOKUP(B16,'Gold Ornamnet'!$B$4:$E$231,4,FALSE)</f>
        <v>303.2</v>
      </c>
      <c r="D16" t="e">
        <f>VLOOKUP(B16,'system Report'!$G$1:$Q$219,11,FALSE)</f>
        <v>#N/A</v>
      </c>
      <c r="E16" t="e">
        <f t="shared" si="0"/>
        <v>#N/A</v>
      </c>
      <c r="F16" t="e">
        <f>VLOOKUP(B16,silver!$B$4:$E$117,2,FALSE)</f>
        <v>#N/A</v>
      </c>
      <c r="G16" t="e">
        <f>VLOOKUP(B16,'system Report'!G14:Y14,19,0)</f>
        <v>#N/A</v>
      </c>
      <c r="H16" t="e">
        <f t="shared" si="1"/>
        <v>#N/A</v>
      </c>
      <c r="I16">
        <f>VLOOKUP(B16,'Diamond '!$B$4:$H$256,4,0)</f>
        <v>5.14</v>
      </c>
      <c r="J16" t="e">
        <f>VLOOKUP(B16,'system Report'!$G$1:$U$219,15,0)</f>
        <v>#N/A</v>
      </c>
      <c r="K16" t="e">
        <f t="shared" si="2"/>
        <v>#N/A</v>
      </c>
      <c r="M16" t="e">
        <f>VLOOKUP(B16,'system Report'!$G$1:$AC$219,23,0)</f>
        <v>#N/A</v>
      </c>
      <c r="O16" t="e">
        <f>VLOOKUP(D16,'system Report'!$G$1:$AC$219,23,0)</f>
        <v>#N/A</v>
      </c>
      <c r="P16" t="e">
        <f>VLOOKUP(B16,'system Report'!$G$1:$AF$219,25,FALSE)</f>
        <v>#N/A</v>
      </c>
      <c r="Q16" t="e">
        <f t="shared" si="3"/>
        <v>#N/A</v>
      </c>
    </row>
    <row r="17" spans="1:17">
      <c r="A17" s="18"/>
      <c r="B17" s="18">
        <v>3115</v>
      </c>
      <c r="C17">
        <f>VLOOKUP(B17,'Gold Ornamnet'!$B$4:$E$231,4,FALSE)</f>
        <v>326.717</v>
      </c>
      <c r="D17" t="e">
        <f>VLOOKUP(B17,'system Report'!$G$1:$Q$219,11,FALSE)</f>
        <v>#N/A</v>
      </c>
      <c r="E17" t="e">
        <f t="shared" si="0"/>
        <v>#N/A</v>
      </c>
      <c r="F17" t="e">
        <f>VLOOKUP(B17,silver!$B$4:$E$117,2,FALSE)</f>
        <v>#N/A</v>
      </c>
      <c r="G17" t="e">
        <f>VLOOKUP(B17,'system Report'!G15:Y15,19,0)</f>
        <v>#N/A</v>
      </c>
      <c r="H17" t="e">
        <f t="shared" si="1"/>
        <v>#N/A</v>
      </c>
      <c r="I17">
        <f>VLOOKUP(B17,'Diamond '!$B$4:$H$256,4,0)</f>
        <v>9.05</v>
      </c>
      <c r="J17" t="e">
        <f>VLOOKUP(B17,'system Report'!$G$1:$U$219,15,0)</f>
        <v>#N/A</v>
      </c>
      <c r="K17" t="e">
        <f t="shared" si="2"/>
        <v>#N/A</v>
      </c>
      <c r="M17" t="e">
        <f>VLOOKUP(B17,'system Report'!$G$1:$AC$219,23,0)</f>
        <v>#N/A</v>
      </c>
      <c r="O17" t="e">
        <f>VLOOKUP(D17,'system Report'!$G$1:$AC$219,23,0)</f>
        <v>#N/A</v>
      </c>
      <c r="P17" t="e">
        <f>VLOOKUP(B17,'system Report'!$G$1:$AF$219,25,FALSE)</f>
        <v>#N/A</v>
      </c>
      <c r="Q17" t="e">
        <f t="shared" si="3"/>
        <v>#N/A</v>
      </c>
    </row>
    <row r="18" spans="1:17">
      <c r="A18" s="18"/>
      <c r="B18" s="18">
        <v>3904</v>
      </c>
      <c r="C18">
        <f>VLOOKUP(B18,'Gold Ornamnet'!$B$4:$E$231,4,FALSE)</f>
        <v>146.16</v>
      </c>
      <c r="D18" t="e">
        <f>VLOOKUP(B18,'system Report'!$G$1:$Q$219,11,FALSE)</f>
        <v>#N/A</v>
      </c>
      <c r="E18" t="e">
        <f t="shared" si="0"/>
        <v>#N/A</v>
      </c>
      <c r="F18" t="e">
        <f>VLOOKUP(B18,silver!$B$4:$E$117,2,FALSE)</f>
        <v>#N/A</v>
      </c>
      <c r="G18" t="e">
        <f>VLOOKUP(B18,'system Report'!G16:Y16,19,0)</f>
        <v>#N/A</v>
      </c>
      <c r="H18" t="e">
        <f t="shared" si="1"/>
        <v>#N/A</v>
      </c>
      <c r="I18">
        <f>VLOOKUP(B18,'Diamond '!$B$4:$H$256,4,0)</f>
        <v>8.27</v>
      </c>
      <c r="J18" t="e">
        <f>VLOOKUP(B18,'system Report'!$G$1:$U$219,15,0)</f>
        <v>#N/A</v>
      </c>
      <c r="K18" t="e">
        <f t="shared" si="2"/>
        <v>#N/A</v>
      </c>
      <c r="M18" t="e">
        <f>VLOOKUP(B18,'system Report'!$G$1:$AC$219,23,0)</f>
        <v>#N/A</v>
      </c>
      <c r="O18" t="e">
        <f>VLOOKUP(D18,'system Report'!$G$1:$AC$219,23,0)</f>
        <v>#N/A</v>
      </c>
      <c r="P18" t="e">
        <f>VLOOKUP(B18,'system Report'!$G$1:$AF$219,25,FALSE)</f>
        <v>#N/A</v>
      </c>
      <c r="Q18" t="e">
        <f t="shared" si="3"/>
        <v>#N/A</v>
      </c>
    </row>
    <row r="19" spans="1:17">
      <c r="A19" s="18"/>
      <c r="B19" s="18">
        <v>4025</v>
      </c>
      <c r="C19">
        <f>VLOOKUP(B19,'Gold Ornamnet'!$B$4:$E$231,4,FALSE)</f>
        <v>271.29</v>
      </c>
      <c r="D19" t="e">
        <f>VLOOKUP(B19,'system Report'!$G$1:$Q$219,11,FALSE)</f>
        <v>#N/A</v>
      </c>
      <c r="E19" t="e">
        <f t="shared" si="0"/>
        <v>#N/A</v>
      </c>
      <c r="F19" t="e">
        <f>VLOOKUP(B19,silver!$B$4:$E$117,2,FALSE)</f>
        <v>#N/A</v>
      </c>
      <c r="G19" t="e">
        <f>VLOOKUP(B19,'system Report'!G17:Y17,19,0)</f>
        <v>#N/A</v>
      </c>
      <c r="H19" t="e">
        <f t="shared" si="1"/>
        <v>#N/A</v>
      </c>
      <c r="I19">
        <f>VLOOKUP(B19,'Diamond '!$B$4:$H$256,4,0)</f>
        <v>7.96</v>
      </c>
      <c r="J19" t="e">
        <f>VLOOKUP(B19,'system Report'!$G$1:$U$219,15,0)</f>
        <v>#N/A</v>
      </c>
      <c r="K19" t="e">
        <f t="shared" si="2"/>
        <v>#N/A</v>
      </c>
      <c r="M19" t="e">
        <f>VLOOKUP(B19,'system Report'!$G$1:$AC$219,23,0)</f>
        <v>#N/A</v>
      </c>
      <c r="O19" t="e">
        <f>VLOOKUP(D19,'system Report'!$G$1:$AC$219,23,0)</f>
        <v>#N/A</v>
      </c>
      <c r="P19" t="e">
        <f>VLOOKUP(B19,'system Report'!$G$1:$AF$219,25,FALSE)</f>
        <v>#N/A</v>
      </c>
      <c r="Q19" t="e">
        <f t="shared" si="3"/>
        <v>#N/A</v>
      </c>
    </row>
    <row r="20" spans="1:17">
      <c r="A20" s="18"/>
      <c r="B20" s="18">
        <v>4575</v>
      </c>
      <c r="C20">
        <f>VLOOKUP(B20,'Gold Ornamnet'!$B$4:$E$231,4,FALSE)</f>
        <v>401.46</v>
      </c>
      <c r="D20" t="e">
        <f>VLOOKUP(B20,'system Report'!$G$1:$Q$219,11,FALSE)</f>
        <v>#N/A</v>
      </c>
      <c r="E20" t="e">
        <f t="shared" si="0"/>
        <v>#N/A</v>
      </c>
      <c r="F20" t="e">
        <f>VLOOKUP(B20,silver!$B$4:$E$117,2,FALSE)</f>
        <v>#N/A</v>
      </c>
      <c r="G20" t="e">
        <f>VLOOKUP(B20,'system Report'!G18:Y18,19,0)</f>
        <v>#N/A</v>
      </c>
      <c r="H20" t="e">
        <f t="shared" si="1"/>
        <v>#N/A</v>
      </c>
      <c r="I20">
        <f>VLOOKUP(B20,'Diamond '!$B$4:$H$256,4,0)</f>
        <v>6.14</v>
      </c>
      <c r="J20" t="e">
        <f>VLOOKUP(B20,'system Report'!$G$1:$U$219,15,0)</f>
        <v>#N/A</v>
      </c>
      <c r="K20" t="e">
        <f t="shared" si="2"/>
        <v>#N/A</v>
      </c>
      <c r="M20" t="e">
        <f>VLOOKUP(B20,'system Report'!$G$1:$AC$219,23,0)</f>
        <v>#N/A</v>
      </c>
      <c r="O20" t="e">
        <f>VLOOKUP(D20,'system Report'!$G$1:$AC$219,23,0)</f>
        <v>#N/A</v>
      </c>
      <c r="P20" t="e">
        <f>VLOOKUP(B20,'system Report'!$G$1:$AF$219,25,FALSE)</f>
        <v>#N/A</v>
      </c>
      <c r="Q20" t="e">
        <f t="shared" si="3"/>
        <v>#N/A</v>
      </c>
    </row>
    <row r="21" spans="1:17">
      <c r="A21" s="18"/>
      <c r="B21" s="18">
        <v>4856</v>
      </c>
      <c r="C21">
        <f>VLOOKUP(B21,'Gold Ornamnet'!$B$4:$E$231,4,FALSE)</f>
        <v>308.61</v>
      </c>
      <c r="D21" t="e">
        <f>VLOOKUP(B21,'system Report'!$G$1:$Q$219,11,FALSE)</f>
        <v>#N/A</v>
      </c>
      <c r="E21" t="e">
        <f t="shared" si="0"/>
        <v>#N/A</v>
      </c>
      <c r="F21" t="e">
        <f>VLOOKUP(B21,silver!$B$4:$E$117,2,FALSE)</f>
        <v>#N/A</v>
      </c>
      <c r="G21" t="e">
        <f>VLOOKUP(B21,'system Report'!G19:Y19,19,0)</f>
        <v>#N/A</v>
      </c>
      <c r="H21" t="e">
        <f t="shared" si="1"/>
        <v>#N/A</v>
      </c>
      <c r="I21">
        <f>VLOOKUP(B21,'Diamond '!$B$4:$H$256,4,0)</f>
        <v>3.7</v>
      </c>
      <c r="J21" t="e">
        <f>VLOOKUP(B21,'system Report'!$G$1:$U$219,15,0)</f>
        <v>#N/A</v>
      </c>
      <c r="K21" t="e">
        <f t="shared" si="2"/>
        <v>#N/A</v>
      </c>
      <c r="M21" t="e">
        <f>VLOOKUP(B21,'system Report'!$G$1:$AC$219,23,0)</f>
        <v>#N/A</v>
      </c>
      <c r="O21" t="e">
        <f>VLOOKUP(D21,'system Report'!$G$1:$AC$219,23,0)</f>
        <v>#N/A</v>
      </c>
      <c r="P21" t="e">
        <f>VLOOKUP(B21,'system Report'!$G$1:$AF$219,25,FALSE)</f>
        <v>#N/A</v>
      </c>
      <c r="Q21" t="e">
        <f t="shared" si="3"/>
        <v>#N/A</v>
      </c>
    </row>
    <row r="22" spans="1:17">
      <c r="A22" s="18"/>
      <c r="B22" s="18">
        <v>5096</v>
      </c>
      <c r="C22">
        <f>VLOOKUP(B22,'Gold Ornamnet'!$B$4:$E$231,4,FALSE)</f>
        <v>187.8</v>
      </c>
      <c r="D22" t="e">
        <f>VLOOKUP(B22,'system Report'!$G$1:$Q$219,11,FALSE)</f>
        <v>#N/A</v>
      </c>
      <c r="E22" t="e">
        <f t="shared" si="0"/>
        <v>#N/A</v>
      </c>
      <c r="F22" t="e">
        <f>VLOOKUP(B22,silver!$B$4:$E$117,2,FALSE)</f>
        <v>#N/A</v>
      </c>
      <c r="G22" t="e">
        <f>VLOOKUP(B22,'system Report'!G20:Y20,19,0)</f>
        <v>#N/A</v>
      </c>
      <c r="H22" t="e">
        <f t="shared" si="1"/>
        <v>#N/A</v>
      </c>
      <c r="I22">
        <f>VLOOKUP(B22,'Diamond '!$B$4:$H$256,4,0)</f>
        <v>5.3</v>
      </c>
      <c r="J22" t="e">
        <f>VLOOKUP(B22,'system Report'!$G$1:$U$219,15,0)</f>
        <v>#N/A</v>
      </c>
      <c r="K22" t="e">
        <f t="shared" si="2"/>
        <v>#N/A</v>
      </c>
      <c r="M22" t="e">
        <f>VLOOKUP(B22,'system Report'!$G$1:$AC$219,23,0)</f>
        <v>#N/A</v>
      </c>
      <c r="O22" t="e">
        <f>VLOOKUP(D22,'system Report'!$G$1:$AC$219,23,0)</f>
        <v>#N/A</v>
      </c>
      <c r="P22" t="e">
        <f>VLOOKUP(B22,'system Report'!$G$1:$AF$219,25,FALSE)</f>
        <v>#N/A</v>
      </c>
      <c r="Q22" t="e">
        <f t="shared" si="3"/>
        <v>#N/A</v>
      </c>
    </row>
    <row r="23" spans="1:17">
      <c r="A23" s="18"/>
      <c r="B23" s="18">
        <v>5131</v>
      </c>
      <c r="C23">
        <f>VLOOKUP(B23,'Gold Ornamnet'!$B$4:$E$231,4,FALSE)</f>
        <v>552.09</v>
      </c>
      <c r="D23" t="e">
        <f>VLOOKUP(B23,'system Report'!$G$1:$Q$219,11,FALSE)</f>
        <v>#N/A</v>
      </c>
      <c r="E23" t="e">
        <f t="shared" si="0"/>
        <v>#N/A</v>
      </c>
      <c r="F23" t="e">
        <f>VLOOKUP(B23,silver!$B$4:$E$117,2,FALSE)</f>
        <v>#N/A</v>
      </c>
      <c r="G23" t="e">
        <f>VLOOKUP(B23,'system Report'!G21:Y21,19,0)</f>
        <v>#N/A</v>
      </c>
      <c r="H23" t="e">
        <f t="shared" si="1"/>
        <v>#N/A</v>
      </c>
      <c r="I23">
        <f>VLOOKUP(B23,'Diamond '!$B$4:$H$256,4,0)</f>
        <v>3.64</v>
      </c>
      <c r="J23" t="e">
        <f>VLOOKUP(B23,'system Report'!$G$1:$U$219,15,0)</f>
        <v>#N/A</v>
      </c>
      <c r="K23" t="e">
        <f t="shared" si="2"/>
        <v>#N/A</v>
      </c>
      <c r="M23" t="e">
        <f>VLOOKUP(B23,'system Report'!$G$1:$AC$219,23,0)</f>
        <v>#N/A</v>
      </c>
      <c r="O23" t="e">
        <f>VLOOKUP(D23,'system Report'!$G$1:$AC$219,23,0)</f>
        <v>#N/A</v>
      </c>
      <c r="P23" t="e">
        <f>VLOOKUP(B23,'system Report'!$G$1:$AF$219,25,FALSE)</f>
        <v>#N/A</v>
      </c>
      <c r="Q23" t="e">
        <f t="shared" si="3"/>
        <v>#N/A</v>
      </c>
    </row>
    <row r="24" spans="1:17">
      <c r="A24" s="18"/>
      <c r="B24" s="18">
        <v>5132</v>
      </c>
      <c r="C24">
        <f>VLOOKUP(B24,'Gold Ornamnet'!$B$4:$E$231,4,FALSE)</f>
        <v>382.98</v>
      </c>
      <c r="D24" t="e">
        <f>VLOOKUP(B24,'system Report'!$G$1:$Q$219,11,FALSE)</f>
        <v>#N/A</v>
      </c>
      <c r="E24" t="e">
        <f t="shared" si="0"/>
        <v>#N/A</v>
      </c>
      <c r="F24" t="e">
        <f>VLOOKUP(B24,silver!$B$4:$E$117,2,FALSE)</f>
        <v>#N/A</v>
      </c>
      <c r="G24" t="e">
        <f>VLOOKUP(B24,'system Report'!G22:Y22,19,0)</f>
        <v>#N/A</v>
      </c>
      <c r="H24" t="e">
        <f t="shared" si="1"/>
        <v>#N/A</v>
      </c>
      <c r="I24">
        <f>VLOOKUP(B24,'Diamond '!$B$4:$H$256,4,0)</f>
        <v>4.4</v>
      </c>
      <c r="J24" t="e">
        <f>VLOOKUP(B24,'system Report'!$G$1:$U$219,15,0)</f>
        <v>#N/A</v>
      </c>
      <c r="K24" t="e">
        <f t="shared" si="2"/>
        <v>#N/A</v>
      </c>
      <c r="M24" t="e">
        <f>VLOOKUP(B24,'system Report'!$G$1:$AC$219,23,0)</f>
        <v>#N/A</v>
      </c>
      <c r="O24" t="e">
        <f>VLOOKUP(D24,'system Report'!$G$1:$AC$219,23,0)</f>
        <v>#N/A</v>
      </c>
      <c r="P24" t="e">
        <f>VLOOKUP(B24,'system Report'!$G$1:$AF$219,25,FALSE)</f>
        <v>#N/A</v>
      </c>
      <c r="Q24" t="e">
        <f t="shared" si="3"/>
        <v>#N/A</v>
      </c>
    </row>
    <row r="25" spans="1:17">
      <c r="A25" s="18"/>
      <c r="B25" s="18">
        <v>5154</v>
      </c>
      <c r="C25">
        <f>VLOOKUP(B25,'Gold Ornamnet'!$B$4:$E$231,4,FALSE)</f>
        <v>39.48</v>
      </c>
      <c r="D25" t="e">
        <f>VLOOKUP(B25,'system Report'!$G$1:$Q$219,11,FALSE)</f>
        <v>#N/A</v>
      </c>
      <c r="E25" t="e">
        <f t="shared" si="0"/>
        <v>#N/A</v>
      </c>
      <c r="F25" t="e">
        <f>VLOOKUP(B25,silver!$B$4:$E$117,2,FALSE)</f>
        <v>#N/A</v>
      </c>
      <c r="G25" t="e">
        <f>VLOOKUP(B25,'system Report'!G23:Y23,19,0)</f>
        <v>#N/A</v>
      </c>
      <c r="H25" t="e">
        <f t="shared" si="1"/>
        <v>#N/A</v>
      </c>
      <c r="I25">
        <f>VLOOKUP(B25,'Diamond '!$B$4:$H$256,4,0)</f>
        <v>5.33</v>
      </c>
      <c r="J25" t="e">
        <f>VLOOKUP(B25,'system Report'!$G$1:$U$219,15,0)</f>
        <v>#N/A</v>
      </c>
      <c r="K25" t="e">
        <f t="shared" si="2"/>
        <v>#N/A</v>
      </c>
      <c r="M25" t="e">
        <f>VLOOKUP(B25,'system Report'!$G$1:$AC$219,23,0)</f>
        <v>#N/A</v>
      </c>
      <c r="O25" t="e">
        <f>VLOOKUP(D25,'system Report'!$G$1:$AC$219,23,0)</f>
        <v>#N/A</v>
      </c>
      <c r="P25" t="e">
        <f>VLOOKUP(B25,'system Report'!$G$1:$AF$219,25,FALSE)</f>
        <v>#N/A</v>
      </c>
      <c r="Q25" t="e">
        <f t="shared" si="3"/>
        <v>#N/A</v>
      </c>
    </row>
    <row r="26" spans="1:17">
      <c r="A26" s="18"/>
      <c r="B26" s="18">
        <v>5284</v>
      </c>
      <c r="C26">
        <f>VLOOKUP(B26,'Gold Ornamnet'!$B$4:$E$231,4,FALSE)</f>
        <v>301.75</v>
      </c>
      <c r="D26" t="e">
        <f>VLOOKUP(B26,'system Report'!$G$1:$Q$219,11,FALSE)</f>
        <v>#N/A</v>
      </c>
      <c r="E26" t="e">
        <f t="shared" si="0"/>
        <v>#N/A</v>
      </c>
      <c r="F26" t="e">
        <f>VLOOKUP(B26,silver!$B$4:$E$117,2,FALSE)</f>
        <v>#N/A</v>
      </c>
      <c r="G26" t="e">
        <f>VLOOKUP(B26,'system Report'!G24:Y24,19,0)</f>
        <v>#N/A</v>
      </c>
      <c r="H26" t="e">
        <f t="shared" si="1"/>
        <v>#N/A</v>
      </c>
      <c r="I26">
        <f>VLOOKUP(B26,'Diamond '!$B$4:$H$256,4,0)</f>
        <v>7.39</v>
      </c>
      <c r="J26" t="e">
        <f>VLOOKUP(B26,'system Report'!$G$1:$U$219,15,0)</f>
        <v>#N/A</v>
      </c>
      <c r="K26" t="e">
        <f t="shared" si="2"/>
        <v>#N/A</v>
      </c>
      <c r="M26" t="e">
        <f>VLOOKUP(B26,'system Report'!$G$1:$AC$219,23,0)</f>
        <v>#N/A</v>
      </c>
      <c r="O26" t="e">
        <f>VLOOKUP(D26,'system Report'!$G$1:$AC$219,23,0)</f>
        <v>#N/A</v>
      </c>
      <c r="P26" t="e">
        <f>VLOOKUP(B26,'system Report'!$G$1:$AF$219,25,FALSE)</f>
        <v>#N/A</v>
      </c>
      <c r="Q26" t="e">
        <f t="shared" si="3"/>
        <v>#N/A</v>
      </c>
    </row>
    <row r="27" spans="1:17">
      <c r="A27" s="18"/>
      <c r="B27" s="18">
        <v>5298</v>
      </c>
      <c r="C27">
        <f>VLOOKUP(B27,'Gold Ornamnet'!$B$4:$E$231,4,FALSE)</f>
        <v>207.62</v>
      </c>
      <c r="D27" t="e">
        <f>VLOOKUP(B27,'system Report'!$G$1:$Q$219,11,FALSE)</f>
        <v>#N/A</v>
      </c>
      <c r="E27" t="e">
        <f t="shared" si="0"/>
        <v>#N/A</v>
      </c>
      <c r="F27" t="e">
        <f>VLOOKUP(B27,silver!$B$4:$E$117,2,FALSE)</f>
        <v>#N/A</v>
      </c>
      <c r="G27" t="e">
        <f>VLOOKUP(B27,'system Report'!G25:Y25,19,0)</f>
        <v>#N/A</v>
      </c>
      <c r="H27" t="e">
        <f t="shared" si="1"/>
        <v>#N/A</v>
      </c>
      <c r="I27">
        <f>VLOOKUP(B27,'Diamond '!$B$4:$H$256,4,0)</f>
        <v>1.79</v>
      </c>
      <c r="J27" t="e">
        <f>VLOOKUP(B27,'system Report'!$G$1:$U$219,15,0)</f>
        <v>#N/A</v>
      </c>
      <c r="K27" t="e">
        <f t="shared" si="2"/>
        <v>#N/A</v>
      </c>
      <c r="M27" t="e">
        <f>VLOOKUP(B27,'system Report'!$G$1:$AC$219,23,0)</f>
        <v>#N/A</v>
      </c>
      <c r="O27" t="e">
        <f>VLOOKUP(D27,'system Report'!$G$1:$AC$219,23,0)</f>
        <v>#N/A</v>
      </c>
      <c r="P27" t="e">
        <f>VLOOKUP(B27,'system Report'!$G$1:$AF$219,25,FALSE)</f>
        <v>#N/A</v>
      </c>
      <c r="Q27" t="e">
        <f t="shared" si="3"/>
        <v>#N/A</v>
      </c>
    </row>
    <row r="28" spans="1:17">
      <c r="A28" s="18" t="s">
        <v>14</v>
      </c>
      <c r="B28" s="18"/>
      <c r="C28" t="e">
        <f>VLOOKUP(B28,'Gold Ornamnet'!$B$4:$E$231,4,FALSE)</f>
        <v>#N/A</v>
      </c>
      <c r="D28" t="e">
        <f>VLOOKUP(B28,'system Report'!$G$1:$Q$219,11,FALSE)</f>
        <v>#N/A</v>
      </c>
      <c r="E28" t="e">
        <f t="shared" si="0"/>
        <v>#N/A</v>
      </c>
      <c r="F28" t="e">
        <f>VLOOKUP(B28,silver!$B$4:$E$117,2,FALSE)</f>
        <v>#N/A</v>
      </c>
      <c r="G28" t="e">
        <f>VLOOKUP(B28,'system Report'!G26:Y26,19,0)</f>
        <v>#N/A</v>
      </c>
      <c r="H28" t="e">
        <f t="shared" si="1"/>
        <v>#N/A</v>
      </c>
      <c r="I28" t="e">
        <f>VLOOKUP(B28,'Diamond '!$B$4:$H$256,4,0)</f>
        <v>#N/A</v>
      </c>
      <c r="J28" t="e">
        <f>VLOOKUP(B28,'system Report'!$G$1:$U$219,15,0)</f>
        <v>#N/A</v>
      </c>
      <c r="K28" t="e">
        <f t="shared" si="2"/>
        <v>#N/A</v>
      </c>
      <c r="M28" t="e">
        <f>VLOOKUP(B28,'system Report'!$G$1:$AC$219,23,0)</f>
        <v>#N/A</v>
      </c>
      <c r="O28" t="e">
        <f>VLOOKUP(D28,'system Report'!$G$1:$AC$219,23,0)</f>
        <v>#N/A</v>
      </c>
      <c r="P28" t="e">
        <f>VLOOKUP(B28,'system Report'!$G$1:$AF$219,25,FALSE)</f>
        <v>#N/A</v>
      </c>
      <c r="Q28" t="e">
        <f t="shared" si="3"/>
        <v>#N/A</v>
      </c>
    </row>
    <row r="29" spans="1:17">
      <c r="A29" s="18"/>
      <c r="B29" s="18">
        <v>32</v>
      </c>
      <c r="C29">
        <f>VLOOKUP(B29,'Gold Ornamnet'!$B$4:$E$231,4,FALSE)</f>
        <v>23.68</v>
      </c>
      <c r="D29">
        <f>VLOOKUP(B29,'system Report'!$G$1:$Q$219,11,FALSE)</f>
        <v>0</v>
      </c>
      <c r="E29" t="b">
        <f t="shared" si="0"/>
        <v>0</v>
      </c>
      <c r="F29" t="e">
        <f>VLOOKUP(B29,silver!$B$4:$E$117,2,FALSE)</f>
        <v>#N/A</v>
      </c>
      <c r="G29" t="e">
        <f>VLOOKUP(B29,'system Report'!G27:Y27,19,0)</f>
        <v>#N/A</v>
      </c>
      <c r="H29" t="e">
        <f t="shared" si="1"/>
        <v>#N/A</v>
      </c>
      <c r="I29" t="e">
        <f>VLOOKUP(B29,'Diamond '!$B$4:$H$256,4,0)</f>
        <v>#N/A</v>
      </c>
      <c r="J29">
        <f>VLOOKUP(B29,'system Report'!$G$1:$U$219,15,0)</f>
        <v>0</v>
      </c>
      <c r="K29" t="e">
        <f t="shared" si="2"/>
        <v>#N/A</v>
      </c>
      <c r="M29">
        <f>VLOOKUP(B29,'system Report'!$G$1:$AC$219,23,0)</f>
        <v>0</v>
      </c>
      <c r="O29" t="e">
        <f>VLOOKUP(D29,'system Report'!$G$1:$AC$219,23,0)</f>
        <v>#N/A</v>
      </c>
      <c r="P29">
        <f>VLOOKUP(B29,'system Report'!$G$1:$AF$219,25,FALSE)</f>
        <v>0</v>
      </c>
      <c r="Q29" t="e">
        <f t="shared" si="3"/>
        <v>#N/A</v>
      </c>
    </row>
    <row r="30" spans="1:17">
      <c r="A30" s="18"/>
      <c r="B30" s="18">
        <v>38</v>
      </c>
      <c r="C30">
        <f>VLOOKUP(B30,'Gold Ornamnet'!$B$4:$E$231,4,FALSE)</f>
        <v>417.424</v>
      </c>
      <c r="D30">
        <f>VLOOKUP(B30,'system Report'!$G$1:$Q$219,11,FALSE)</f>
        <v>0</v>
      </c>
      <c r="E30" t="b">
        <f t="shared" si="0"/>
        <v>0</v>
      </c>
      <c r="F30" t="e">
        <f>VLOOKUP(B30,silver!$B$4:$E$117,2,FALSE)</f>
        <v>#N/A</v>
      </c>
      <c r="G30" t="e">
        <f>VLOOKUP(B30,'system Report'!G28:Y28,19,0)</f>
        <v>#N/A</v>
      </c>
      <c r="H30" t="e">
        <f t="shared" si="1"/>
        <v>#N/A</v>
      </c>
      <c r="I30">
        <f>VLOOKUP(B30,'Diamond '!$B$4:$H$256,4,0)</f>
        <v>6.33</v>
      </c>
      <c r="J30">
        <f>VLOOKUP(B30,'system Report'!$G$1:$U$219,15,0)</f>
        <v>18.99</v>
      </c>
      <c r="K30" t="b">
        <f t="shared" si="2"/>
        <v>0</v>
      </c>
      <c r="M30">
        <f>VLOOKUP(B30,'system Report'!$G$1:$AC$219,23,0)</f>
        <v>0</v>
      </c>
      <c r="O30" t="e">
        <f>VLOOKUP(D30,'system Report'!$G$1:$AC$219,23,0)</f>
        <v>#N/A</v>
      </c>
      <c r="P30">
        <f>VLOOKUP(B30,'system Report'!$G$1:$AF$219,25,FALSE)</f>
        <v>11.31</v>
      </c>
      <c r="Q30" t="e">
        <f t="shared" si="3"/>
        <v>#N/A</v>
      </c>
    </row>
    <row r="31" spans="1:17">
      <c r="A31" s="18"/>
      <c r="B31" s="18">
        <v>73</v>
      </c>
      <c r="C31">
        <f>VLOOKUP(B31,'Gold Ornamnet'!$B$4:$E$231,4,FALSE)</f>
        <v>549.509</v>
      </c>
      <c r="D31">
        <f>VLOOKUP(B31,'system Report'!$G$1:$Q$219,11,FALSE)</f>
        <v>0</v>
      </c>
      <c r="E31" t="b">
        <f t="shared" si="0"/>
        <v>0</v>
      </c>
      <c r="F31" t="e">
        <f>VLOOKUP(B31,silver!$B$4:$E$117,2,FALSE)</f>
        <v>#N/A</v>
      </c>
      <c r="G31" t="e">
        <f>VLOOKUP(B31,'system Report'!G29:Y29,19,0)</f>
        <v>#N/A</v>
      </c>
      <c r="H31" t="e">
        <f t="shared" si="1"/>
        <v>#N/A</v>
      </c>
      <c r="I31">
        <f>VLOOKUP(B31,'Diamond '!$B$4:$H$256,4,0)</f>
        <v>7.64</v>
      </c>
      <c r="J31">
        <f>VLOOKUP(B31,'system Report'!$G$1:$U$219,15,0)</f>
        <v>22.92</v>
      </c>
      <c r="K31" t="b">
        <f t="shared" si="2"/>
        <v>0</v>
      </c>
      <c r="M31">
        <f>VLOOKUP(B31,'system Report'!$G$1:$AC$219,23,0)</f>
        <v>0</v>
      </c>
      <c r="O31" t="e">
        <f>VLOOKUP(D31,'system Report'!$G$1:$AC$219,23,0)</f>
        <v>#N/A</v>
      </c>
      <c r="P31">
        <f>VLOOKUP(B31,'system Report'!$G$1:$AF$219,25,FALSE)</f>
        <v>12.42</v>
      </c>
      <c r="Q31" t="e">
        <f t="shared" si="3"/>
        <v>#N/A</v>
      </c>
    </row>
    <row r="32" spans="1:17">
      <c r="A32" s="18"/>
      <c r="B32" s="18">
        <v>76</v>
      </c>
      <c r="C32">
        <f>VLOOKUP(B32,'Gold Ornamnet'!$B$4:$E$231,4,FALSE)</f>
        <v>201.37</v>
      </c>
      <c r="D32">
        <f>VLOOKUP(B32,'system Report'!$G$1:$Q$219,11,FALSE)</f>
        <v>0</v>
      </c>
      <c r="E32" t="b">
        <f t="shared" si="0"/>
        <v>0</v>
      </c>
      <c r="F32" t="e">
        <f>VLOOKUP(B32,silver!$B$4:$E$117,2,FALSE)</f>
        <v>#N/A</v>
      </c>
      <c r="G32" t="e">
        <f>VLOOKUP(B32,'system Report'!G30:Y30,19,0)</f>
        <v>#N/A</v>
      </c>
      <c r="H32" t="e">
        <f t="shared" si="1"/>
        <v>#N/A</v>
      </c>
      <c r="I32">
        <f>VLOOKUP(B32,'Diamond '!$B$4:$H$256,4,0)</f>
        <v>6.77</v>
      </c>
      <c r="J32">
        <f>VLOOKUP(B32,'system Report'!$G$1:$U$219,15,0)</f>
        <v>20.31</v>
      </c>
      <c r="K32" t="b">
        <f t="shared" si="2"/>
        <v>0</v>
      </c>
      <c r="M32">
        <f>VLOOKUP(B32,'system Report'!$G$1:$AC$219,23,0)</f>
        <v>0</v>
      </c>
      <c r="O32" t="e">
        <f>VLOOKUP(D32,'system Report'!$G$1:$AC$219,23,0)</f>
        <v>#N/A</v>
      </c>
      <c r="P32">
        <f>VLOOKUP(B32,'system Report'!$G$1:$AF$219,25,FALSE)</f>
        <v>40.41</v>
      </c>
      <c r="Q32" t="e">
        <f t="shared" si="3"/>
        <v>#N/A</v>
      </c>
    </row>
    <row r="33" spans="1:17">
      <c r="A33" s="18"/>
      <c r="B33" s="18">
        <v>406</v>
      </c>
      <c r="C33">
        <f>VLOOKUP(B33,'Gold Ornamnet'!$B$4:$E$231,4,FALSE)</f>
        <v>472.71</v>
      </c>
      <c r="D33">
        <f>VLOOKUP(B33,'system Report'!$G$1:$Q$219,11,FALSE)</f>
        <v>0</v>
      </c>
      <c r="E33" t="b">
        <f t="shared" si="0"/>
        <v>0</v>
      </c>
      <c r="F33" t="e">
        <f>VLOOKUP(B33,silver!$B$4:$E$117,2,FALSE)</f>
        <v>#N/A</v>
      </c>
      <c r="G33" t="e">
        <f>VLOOKUP(B33,'system Report'!G31:Y31,19,0)</f>
        <v>#N/A</v>
      </c>
      <c r="H33" t="e">
        <f t="shared" si="1"/>
        <v>#N/A</v>
      </c>
      <c r="I33">
        <f>VLOOKUP(B33,'Diamond '!$B$4:$H$256,4,0)</f>
        <v>12.05</v>
      </c>
      <c r="J33">
        <f>VLOOKUP(B33,'system Report'!$G$1:$U$219,15,0)</f>
        <v>36.15</v>
      </c>
      <c r="K33" t="b">
        <f t="shared" si="2"/>
        <v>0</v>
      </c>
      <c r="M33">
        <f>VLOOKUP(B33,'system Report'!$G$1:$AC$219,23,0)</f>
        <v>0</v>
      </c>
      <c r="O33" t="e">
        <f>VLOOKUP(D33,'system Report'!$G$1:$AC$219,23,0)</f>
        <v>#N/A</v>
      </c>
      <c r="P33">
        <f>VLOOKUP(B33,'system Report'!$G$1:$AF$219,25,FALSE)</f>
        <v>16.92</v>
      </c>
      <c r="Q33" t="e">
        <f t="shared" si="3"/>
        <v>#N/A</v>
      </c>
    </row>
    <row r="34" spans="1:17">
      <c r="A34" s="18"/>
      <c r="B34" s="18">
        <v>522</v>
      </c>
      <c r="C34">
        <f>VLOOKUP(B34,'Gold Ornamnet'!$B$4:$E$231,4,FALSE)</f>
        <v>476.45</v>
      </c>
      <c r="D34">
        <f>VLOOKUP(B34,'system Report'!$G$1:$Q$219,11,FALSE)</f>
        <v>0</v>
      </c>
      <c r="E34" t="b">
        <f t="shared" si="0"/>
        <v>0</v>
      </c>
      <c r="F34" t="e">
        <f>VLOOKUP(B34,silver!$B$4:$E$117,2,FALSE)</f>
        <v>#N/A</v>
      </c>
      <c r="G34" t="e">
        <f>VLOOKUP(B34,'system Report'!G32:Y32,19,0)</f>
        <v>#N/A</v>
      </c>
      <c r="H34" t="e">
        <f t="shared" si="1"/>
        <v>#N/A</v>
      </c>
      <c r="I34">
        <f>VLOOKUP(B34,'Diamond '!$B$4:$H$256,4,0)</f>
        <v>8.81</v>
      </c>
      <c r="J34">
        <f>VLOOKUP(B34,'system Report'!$G$1:$U$219,15,0)</f>
        <v>26.43</v>
      </c>
      <c r="K34" t="b">
        <f t="shared" si="2"/>
        <v>0</v>
      </c>
      <c r="M34">
        <f>VLOOKUP(B34,'system Report'!$G$1:$AC$219,23,0)</f>
        <v>0</v>
      </c>
      <c r="O34" t="e">
        <f>VLOOKUP(D34,'system Report'!$G$1:$AC$219,23,0)</f>
        <v>#N/A</v>
      </c>
      <c r="P34">
        <f>VLOOKUP(B34,'system Report'!$G$1:$AF$219,25,FALSE)</f>
        <v>32.58</v>
      </c>
      <c r="Q34" t="e">
        <f t="shared" si="3"/>
        <v>#N/A</v>
      </c>
    </row>
    <row r="35" spans="1:17">
      <c r="A35" s="18"/>
      <c r="B35" s="18">
        <v>575</v>
      </c>
      <c r="C35">
        <f>VLOOKUP(B35,'Gold Ornamnet'!$B$4:$E$231,4,FALSE)</f>
        <v>388.45</v>
      </c>
      <c r="D35">
        <f>VLOOKUP(B35,'system Report'!$G$1:$Q$219,11,FALSE)</f>
        <v>0</v>
      </c>
      <c r="E35" t="b">
        <f t="shared" si="0"/>
        <v>0</v>
      </c>
      <c r="F35" t="e">
        <f>VLOOKUP(B35,silver!$B$4:$E$117,2,FALSE)</f>
        <v>#N/A</v>
      </c>
      <c r="G35" t="e">
        <f>VLOOKUP(B35,'system Report'!G33:Y33,19,0)</f>
        <v>#N/A</v>
      </c>
      <c r="H35" t="e">
        <f t="shared" si="1"/>
        <v>#N/A</v>
      </c>
      <c r="I35">
        <f>VLOOKUP(B35,'Diamond '!$B$4:$H$256,4,0)</f>
        <v>4.17</v>
      </c>
      <c r="J35">
        <f>VLOOKUP(B35,'system Report'!$G$1:$U$219,15,0)</f>
        <v>0</v>
      </c>
      <c r="K35" t="b">
        <f t="shared" si="2"/>
        <v>0</v>
      </c>
      <c r="M35">
        <f>VLOOKUP(B35,'system Report'!$G$1:$AC$219,23,0)</f>
        <v>0</v>
      </c>
      <c r="O35" t="e">
        <f>VLOOKUP(D35,'system Report'!$G$1:$AC$219,23,0)</f>
        <v>#N/A</v>
      </c>
      <c r="P35">
        <f>VLOOKUP(B35,'system Report'!$G$1:$AF$219,25,FALSE)</f>
        <v>0</v>
      </c>
      <c r="Q35" t="e">
        <f t="shared" si="3"/>
        <v>#N/A</v>
      </c>
    </row>
    <row r="36" spans="1:17">
      <c r="A36" s="18"/>
      <c r="B36" s="18">
        <v>809</v>
      </c>
      <c r="C36">
        <f>VLOOKUP(B36,'Gold Ornamnet'!$B$4:$E$231,4,FALSE)</f>
        <v>562.32</v>
      </c>
      <c r="D36">
        <f>VLOOKUP(B36,'system Report'!$G$1:$Q$219,11,FALSE)</f>
        <v>0</v>
      </c>
      <c r="E36" t="b">
        <f t="shared" si="0"/>
        <v>0</v>
      </c>
      <c r="F36" t="e">
        <f>VLOOKUP(B36,silver!$B$4:$E$117,2,FALSE)</f>
        <v>#N/A</v>
      </c>
      <c r="G36" t="e">
        <f>VLOOKUP(B36,'system Report'!G34:Y34,19,0)</f>
        <v>#N/A</v>
      </c>
      <c r="H36" t="e">
        <f t="shared" si="1"/>
        <v>#N/A</v>
      </c>
      <c r="I36">
        <f>VLOOKUP(B36,'Diamond '!$B$4:$H$256,4,0)</f>
        <v>13.17</v>
      </c>
      <c r="J36">
        <f>VLOOKUP(B36,'system Report'!$G$1:$U$219,15,0)</f>
        <v>0</v>
      </c>
      <c r="K36" t="b">
        <f t="shared" si="2"/>
        <v>0</v>
      </c>
      <c r="M36">
        <f>VLOOKUP(B36,'system Report'!$G$1:$AC$219,23,0)</f>
        <v>0</v>
      </c>
      <c r="O36" t="e">
        <f>VLOOKUP(D36,'system Report'!$G$1:$AC$219,23,0)</f>
        <v>#N/A</v>
      </c>
      <c r="P36">
        <f>VLOOKUP(B36,'system Report'!$G$1:$AF$219,25,FALSE)</f>
        <v>0</v>
      </c>
      <c r="Q36" t="e">
        <f t="shared" si="3"/>
        <v>#N/A</v>
      </c>
    </row>
    <row r="37" spans="1:17">
      <c r="A37" s="18"/>
      <c r="B37" s="18">
        <v>871</v>
      </c>
      <c r="C37">
        <f>VLOOKUP(B37,'Gold Ornamnet'!$B$4:$E$231,4,FALSE)</f>
        <v>358.4</v>
      </c>
      <c r="D37">
        <f>VLOOKUP(B37,'system Report'!$G$1:$Q$219,11,FALSE)</f>
        <v>0</v>
      </c>
      <c r="E37" t="b">
        <f t="shared" si="0"/>
        <v>0</v>
      </c>
      <c r="F37" t="e">
        <f>VLOOKUP(B37,silver!$B$4:$E$117,2,FALSE)</f>
        <v>#N/A</v>
      </c>
      <c r="G37" t="e">
        <f>VLOOKUP(B37,'system Report'!G35:Y35,19,0)</f>
        <v>#N/A</v>
      </c>
      <c r="H37" t="e">
        <f t="shared" si="1"/>
        <v>#N/A</v>
      </c>
      <c r="I37">
        <f>VLOOKUP(B37,'Diamond '!$B$4:$H$256,4,0)</f>
        <v>6.19</v>
      </c>
      <c r="J37">
        <f>VLOOKUP(B37,'system Report'!$G$1:$U$219,15,0)</f>
        <v>18.09</v>
      </c>
      <c r="K37" t="b">
        <f t="shared" si="2"/>
        <v>0</v>
      </c>
      <c r="M37">
        <f>VLOOKUP(B37,'system Report'!$G$1:$AC$219,23,0)</f>
        <v>0</v>
      </c>
      <c r="O37" t="e">
        <f>VLOOKUP(D37,'system Report'!$G$1:$AC$219,23,0)</f>
        <v>#N/A</v>
      </c>
      <c r="P37">
        <f>VLOOKUP(B37,'system Report'!$G$1:$AF$219,25,FALSE)</f>
        <v>28.38</v>
      </c>
      <c r="Q37" t="e">
        <f t="shared" si="3"/>
        <v>#N/A</v>
      </c>
    </row>
    <row r="38" spans="1:17">
      <c r="A38" s="18"/>
      <c r="B38" s="18">
        <v>931</v>
      </c>
      <c r="C38">
        <f>VLOOKUP(B38,'Gold Ornamnet'!$B$4:$E$231,4,FALSE)</f>
        <v>224.03</v>
      </c>
      <c r="D38">
        <f>VLOOKUP(B38,'system Report'!$G$1:$Q$219,11,FALSE)</f>
        <v>0</v>
      </c>
      <c r="E38" t="b">
        <f t="shared" si="0"/>
        <v>0</v>
      </c>
      <c r="F38" t="e">
        <f>VLOOKUP(B38,silver!$B$4:$E$117,2,FALSE)</f>
        <v>#N/A</v>
      </c>
      <c r="G38" t="e">
        <f>VLOOKUP(B38,'system Report'!G36:Y36,19,0)</f>
        <v>#N/A</v>
      </c>
      <c r="H38" t="e">
        <f t="shared" si="1"/>
        <v>#N/A</v>
      </c>
      <c r="I38">
        <f>VLOOKUP(B38,'Diamond '!$B$4:$H$256,4,0)</f>
        <v>6.53</v>
      </c>
      <c r="J38">
        <f>VLOOKUP(B38,'system Report'!$G$1:$U$219,15,0)</f>
        <v>19.59</v>
      </c>
      <c r="K38" t="b">
        <f t="shared" si="2"/>
        <v>0</v>
      </c>
      <c r="M38">
        <f>VLOOKUP(B38,'system Report'!$G$1:$AC$219,23,0)</f>
        <v>0</v>
      </c>
      <c r="O38" t="e">
        <f>VLOOKUP(D38,'system Report'!$G$1:$AC$219,23,0)</f>
        <v>#N/A</v>
      </c>
      <c r="P38">
        <f>VLOOKUP(B38,'system Report'!$G$1:$AF$219,25,FALSE)</f>
        <v>54.24</v>
      </c>
      <c r="Q38" t="e">
        <f t="shared" si="3"/>
        <v>#N/A</v>
      </c>
    </row>
    <row r="39" spans="1:17">
      <c r="A39" s="29"/>
      <c r="B39" s="29">
        <v>2880</v>
      </c>
      <c r="C39">
        <f>VLOOKUP(B39,'Gold Ornamnet'!$B$4:$E$231,4,FALSE)</f>
        <v>204.86</v>
      </c>
      <c r="D39">
        <f>VLOOKUP(B39,'system Report'!$G$1:$Q$219,11,FALSE)</f>
        <v>0</v>
      </c>
      <c r="E39" t="b">
        <f t="shared" si="0"/>
        <v>0</v>
      </c>
      <c r="F39" t="e">
        <f>VLOOKUP(B39,silver!$B$4:$E$117,2,FALSE)</f>
        <v>#N/A</v>
      </c>
      <c r="G39" t="e">
        <f>VLOOKUP(B39,'system Report'!G37:Y37,19,0)</f>
        <v>#N/A</v>
      </c>
      <c r="H39" t="e">
        <f t="shared" si="1"/>
        <v>#N/A</v>
      </c>
      <c r="I39">
        <f>VLOOKUP(B39,'Diamond '!$B$4:$H$256,4,0)</f>
        <v>10.92</v>
      </c>
      <c r="J39">
        <f>VLOOKUP(B39,'system Report'!$G$1:$U$219,15,0)</f>
        <v>0</v>
      </c>
      <c r="K39" t="b">
        <f t="shared" si="2"/>
        <v>0</v>
      </c>
      <c r="M39">
        <f>VLOOKUP(B39,'system Report'!$G$1:$AC$219,23,0)</f>
        <v>0</v>
      </c>
      <c r="O39" t="e">
        <f>VLOOKUP(D39,'system Report'!$G$1:$AC$219,23,0)</f>
        <v>#N/A</v>
      </c>
      <c r="P39">
        <f>VLOOKUP(B39,'system Report'!$G$1:$AF$219,25,FALSE)</f>
        <v>0</v>
      </c>
      <c r="Q39" t="e">
        <f t="shared" si="3"/>
        <v>#N/A</v>
      </c>
    </row>
    <row r="40" spans="1:17">
      <c r="A40" s="18"/>
      <c r="B40" s="18">
        <v>3234</v>
      </c>
      <c r="C40">
        <f>VLOOKUP(B40,'Gold Ornamnet'!$B$4:$E$231,4,FALSE)</f>
        <v>352.37</v>
      </c>
      <c r="D40">
        <f>VLOOKUP(B40,'system Report'!$G$1:$Q$219,11,FALSE)</f>
        <v>0</v>
      </c>
      <c r="E40" t="b">
        <f t="shared" si="0"/>
        <v>0</v>
      </c>
      <c r="F40" t="e">
        <f>VLOOKUP(B40,silver!$B$4:$E$117,2,FALSE)</f>
        <v>#N/A</v>
      </c>
      <c r="G40" t="e">
        <f>VLOOKUP(B40,'system Report'!G38:Y38,19,0)</f>
        <v>#N/A</v>
      </c>
      <c r="H40" t="e">
        <f t="shared" si="1"/>
        <v>#N/A</v>
      </c>
      <c r="I40">
        <f>VLOOKUP(B40,'Diamond '!$B$4:$H$256,4,0)</f>
        <v>8.45</v>
      </c>
      <c r="J40">
        <f>VLOOKUP(B40,'system Report'!$G$1:$U$219,15,0)</f>
        <v>25.35</v>
      </c>
      <c r="K40" t="b">
        <f t="shared" si="2"/>
        <v>0</v>
      </c>
      <c r="M40">
        <f>VLOOKUP(B40,'system Report'!$G$1:$AC$219,23,0)</f>
        <v>0</v>
      </c>
      <c r="O40" t="e">
        <f>VLOOKUP(D40,'system Report'!$G$1:$AC$219,23,0)</f>
        <v>#N/A</v>
      </c>
      <c r="P40">
        <f>VLOOKUP(B40,'system Report'!$G$1:$AF$219,25,FALSE)</f>
        <v>22.98</v>
      </c>
      <c r="Q40" t="e">
        <f t="shared" si="3"/>
        <v>#N/A</v>
      </c>
    </row>
    <row r="41" spans="1:17">
      <c r="A41" s="18"/>
      <c r="B41" s="18">
        <v>3418</v>
      </c>
      <c r="C41">
        <f>VLOOKUP(B41,'Gold Ornamnet'!$B$4:$E$231,4,FALSE)</f>
        <v>624.404</v>
      </c>
      <c r="D41">
        <f>VLOOKUP(B41,'system Report'!$G$1:$Q$219,11,FALSE)</f>
        <v>0</v>
      </c>
      <c r="E41" t="b">
        <f t="shared" si="0"/>
        <v>0</v>
      </c>
      <c r="F41" t="e">
        <f>VLOOKUP(B41,silver!$B$4:$E$117,2,FALSE)</f>
        <v>#N/A</v>
      </c>
      <c r="G41" t="e">
        <f>VLOOKUP(B41,'system Report'!G39:Y39,19,0)</f>
        <v>#N/A</v>
      </c>
      <c r="H41" t="e">
        <f t="shared" si="1"/>
        <v>#N/A</v>
      </c>
      <c r="I41">
        <f>VLOOKUP(B41,'Diamond '!$B$4:$H$256,4,0)</f>
        <v>7.67</v>
      </c>
      <c r="J41">
        <f>VLOOKUP(B41,'system Report'!$G$1:$U$219,15,0)</f>
        <v>0</v>
      </c>
      <c r="K41" t="b">
        <f t="shared" si="2"/>
        <v>0</v>
      </c>
      <c r="M41">
        <f>VLOOKUP(B41,'system Report'!$G$1:$AC$219,23,0)</f>
        <v>0</v>
      </c>
      <c r="O41" t="e">
        <f>VLOOKUP(D41,'system Report'!$G$1:$AC$219,23,0)</f>
        <v>#N/A</v>
      </c>
      <c r="P41">
        <f>VLOOKUP(B41,'system Report'!$G$1:$AF$219,25,FALSE)</f>
        <v>0</v>
      </c>
      <c r="Q41" t="e">
        <f t="shared" si="3"/>
        <v>#N/A</v>
      </c>
    </row>
    <row r="42" spans="1:17">
      <c r="A42" s="18"/>
      <c r="B42" s="18">
        <v>3858</v>
      </c>
      <c r="C42">
        <f>VLOOKUP(B42,'Gold Ornamnet'!$B$4:$E$231,4,FALSE)</f>
        <v>291.34</v>
      </c>
      <c r="D42">
        <f>VLOOKUP(B42,'system Report'!$G$1:$Q$219,11,FALSE)</f>
        <v>0</v>
      </c>
      <c r="E42" t="b">
        <f t="shared" si="0"/>
        <v>0</v>
      </c>
      <c r="F42" t="e">
        <f>VLOOKUP(B42,silver!$B$4:$E$117,2,FALSE)</f>
        <v>#N/A</v>
      </c>
      <c r="G42" t="e">
        <f>VLOOKUP(B42,'system Report'!G40:Y40,19,0)</f>
        <v>#N/A</v>
      </c>
      <c r="H42" t="e">
        <f t="shared" si="1"/>
        <v>#N/A</v>
      </c>
      <c r="I42">
        <f>VLOOKUP(B42,'Diamond '!$B$4:$H$256,4,0)</f>
        <v>7.77</v>
      </c>
      <c r="J42">
        <f>VLOOKUP(B42,'system Report'!$G$1:$U$219,15,0)</f>
        <v>0</v>
      </c>
      <c r="K42" t="b">
        <f t="shared" si="2"/>
        <v>0</v>
      </c>
      <c r="M42">
        <f>VLOOKUP(B42,'system Report'!$G$1:$AC$219,23,0)</f>
        <v>0</v>
      </c>
      <c r="O42" t="e">
        <f>VLOOKUP(D42,'system Report'!$G$1:$AC$219,23,0)</f>
        <v>#N/A</v>
      </c>
      <c r="P42">
        <f>VLOOKUP(B42,'system Report'!$G$1:$AF$219,25,FALSE)</f>
        <v>0</v>
      </c>
      <c r="Q42" t="e">
        <f t="shared" si="3"/>
        <v>#N/A</v>
      </c>
    </row>
    <row r="43" spans="1:17">
      <c r="A43" s="18"/>
      <c r="B43" s="18">
        <v>3908</v>
      </c>
      <c r="C43">
        <f>VLOOKUP(B43,'Gold Ornamnet'!$B$4:$E$231,4,FALSE)</f>
        <v>468.8</v>
      </c>
      <c r="D43">
        <f>VLOOKUP(B43,'system Report'!$G$1:$Q$219,11,FALSE)</f>
        <v>0</v>
      </c>
      <c r="E43" t="b">
        <f t="shared" si="0"/>
        <v>0</v>
      </c>
      <c r="F43" t="e">
        <f>VLOOKUP(B43,silver!$B$4:$E$117,2,FALSE)</f>
        <v>#N/A</v>
      </c>
      <c r="G43" t="e">
        <f>VLOOKUP(B43,'system Report'!G41:Y41,19,0)</f>
        <v>#N/A</v>
      </c>
      <c r="H43" t="e">
        <f t="shared" si="1"/>
        <v>#N/A</v>
      </c>
      <c r="I43">
        <f>VLOOKUP(B43,'Diamond '!$B$4:$H$256,4,0)</f>
        <v>7.94</v>
      </c>
      <c r="J43">
        <f>VLOOKUP(B43,'system Report'!$G$1:$U$219,15,0)</f>
        <v>48.24</v>
      </c>
      <c r="K43" t="b">
        <f t="shared" si="2"/>
        <v>0</v>
      </c>
      <c r="M43">
        <f>VLOOKUP(B43,'system Report'!$G$1:$AC$219,23,0)</f>
        <v>0</v>
      </c>
      <c r="O43" t="e">
        <f>VLOOKUP(D43,'system Report'!$G$1:$AC$219,23,0)</f>
        <v>#N/A</v>
      </c>
      <c r="P43">
        <f>VLOOKUP(B43,'system Report'!$G$1:$AF$219,25,FALSE)</f>
        <v>108.06</v>
      </c>
      <c r="Q43" t="e">
        <f t="shared" si="3"/>
        <v>#N/A</v>
      </c>
    </row>
    <row r="44" spans="1:17">
      <c r="A44" s="18"/>
      <c r="B44" s="18">
        <v>4019</v>
      </c>
      <c r="C44">
        <f>VLOOKUP(B44,'Gold Ornamnet'!$B$4:$E$231,4,FALSE)</f>
        <v>157.15</v>
      </c>
      <c r="D44">
        <f>VLOOKUP(B44,'system Report'!$G$1:$Q$219,11,FALSE)</f>
        <v>0</v>
      </c>
      <c r="E44" t="b">
        <f t="shared" si="0"/>
        <v>0</v>
      </c>
      <c r="F44" t="e">
        <f>VLOOKUP(B44,silver!$B$4:$E$117,2,FALSE)</f>
        <v>#N/A</v>
      </c>
      <c r="G44" t="e">
        <f>VLOOKUP(B44,'system Report'!G42:Y42,19,0)</f>
        <v>#N/A</v>
      </c>
      <c r="H44" t="e">
        <f t="shared" si="1"/>
        <v>#N/A</v>
      </c>
      <c r="I44">
        <f>VLOOKUP(B44,'Diamond '!$B$4:$H$256,4,0)</f>
        <v>0.85</v>
      </c>
      <c r="J44">
        <f>VLOOKUP(B44,'system Report'!$G$1:$U$219,15,0)</f>
        <v>2.55</v>
      </c>
      <c r="K44" t="b">
        <f t="shared" si="2"/>
        <v>0</v>
      </c>
      <c r="M44">
        <f>VLOOKUP(B44,'system Report'!$G$1:$AC$219,23,0)</f>
        <v>0</v>
      </c>
      <c r="O44" t="e">
        <f>VLOOKUP(D44,'system Report'!$G$1:$AC$219,23,0)</f>
        <v>#N/A</v>
      </c>
      <c r="P44">
        <f>VLOOKUP(B44,'system Report'!$G$1:$AF$219,25,FALSE)</f>
        <v>10.92</v>
      </c>
      <c r="Q44" t="e">
        <f t="shared" si="3"/>
        <v>#N/A</v>
      </c>
    </row>
    <row r="45" spans="1:17">
      <c r="A45" s="18"/>
      <c r="B45" s="18">
        <v>4480</v>
      </c>
      <c r="C45">
        <f>VLOOKUP(B45,'Gold Ornamnet'!$B$4:$E$231,4,FALSE)</f>
        <v>453.93</v>
      </c>
      <c r="D45">
        <f>VLOOKUP(B45,'system Report'!$G$1:$Q$219,11,FALSE)</f>
        <v>0</v>
      </c>
      <c r="E45" t="b">
        <f t="shared" si="0"/>
        <v>0</v>
      </c>
      <c r="F45" t="e">
        <f>VLOOKUP(B45,silver!$B$4:$E$117,2,FALSE)</f>
        <v>#N/A</v>
      </c>
      <c r="G45" t="e">
        <f>VLOOKUP(B45,'system Report'!G43:Y43,19,0)</f>
        <v>#N/A</v>
      </c>
      <c r="H45" t="e">
        <f t="shared" si="1"/>
        <v>#N/A</v>
      </c>
      <c r="I45">
        <f>VLOOKUP(B45,'Diamond '!$B$4:$H$256,4,0)</f>
        <v>10.4</v>
      </c>
      <c r="J45">
        <f>VLOOKUP(B45,'system Report'!$G$1:$U$219,15,0)</f>
        <v>31.2</v>
      </c>
      <c r="K45" t="b">
        <f t="shared" si="2"/>
        <v>0</v>
      </c>
      <c r="M45">
        <f>VLOOKUP(B45,'system Report'!$G$1:$AC$219,23,0)</f>
        <v>0</v>
      </c>
      <c r="O45" t="e">
        <f>VLOOKUP(D45,'system Report'!$G$1:$AC$219,23,0)</f>
        <v>#N/A</v>
      </c>
      <c r="P45">
        <f>VLOOKUP(B45,'system Report'!$G$1:$AF$219,25,FALSE)</f>
        <v>7.23</v>
      </c>
      <c r="Q45" t="e">
        <f t="shared" si="3"/>
        <v>#N/A</v>
      </c>
    </row>
    <row r="46" spans="1:17">
      <c r="A46" s="18"/>
      <c r="B46" s="18">
        <v>4735</v>
      </c>
      <c r="C46">
        <f>VLOOKUP(B46,'Gold Ornamnet'!$B$4:$E$231,4,FALSE)</f>
        <v>438.1</v>
      </c>
      <c r="D46">
        <f>VLOOKUP(B46,'system Report'!$G$1:$Q$219,11,FALSE)</f>
        <v>0</v>
      </c>
      <c r="E46" t="b">
        <f t="shared" si="0"/>
        <v>0</v>
      </c>
      <c r="F46" t="e">
        <f>VLOOKUP(B46,silver!$B$4:$E$117,2,FALSE)</f>
        <v>#N/A</v>
      </c>
      <c r="G46" t="e">
        <f>VLOOKUP(B46,'system Report'!G44:Y44,19,0)</f>
        <v>#N/A</v>
      </c>
      <c r="H46" t="e">
        <f t="shared" si="1"/>
        <v>#N/A</v>
      </c>
      <c r="I46">
        <f>VLOOKUP(B46,'Diamond '!$B$4:$H$256,4,0)</f>
        <v>19.48</v>
      </c>
      <c r="J46">
        <f>VLOOKUP(B46,'system Report'!$G$1:$U$219,15,0)</f>
        <v>58.44</v>
      </c>
      <c r="K46" t="b">
        <f t="shared" si="2"/>
        <v>0</v>
      </c>
      <c r="M46">
        <f>VLOOKUP(B46,'system Report'!$G$1:$AC$219,23,0)</f>
        <v>0</v>
      </c>
      <c r="O46" t="e">
        <f>VLOOKUP(D46,'system Report'!$G$1:$AC$219,23,0)</f>
        <v>#N/A</v>
      </c>
      <c r="P46">
        <f>VLOOKUP(B46,'system Report'!$G$1:$AF$219,25,FALSE)</f>
        <v>45.39</v>
      </c>
      <c r="Q46" t="e">
        <f t="shared" si="3"/>
        <v>#N/A</v>
      </c>
    </row>
    <row r="47" spans="1:17">
      <c r="A47" s="18"/>
      <c r="B47" s="18">
        <v>4997</v>
      </c>
      <c r="C47">
        <f>VLOOKUP(B47,'Gold Ornamnet'!$B$4:$E$231,4,FALSE)</f>
        <v>218.641</v>
      </c>
      <c r="D47">
        <f>VLOOKUP(B47,'system Report'!$G$1:$Q$219,11,FALSE)</f>
        <v>0</v>
      </c>
      <c r="E47" t="b">
        <f t="shared" si="0"/>
        <v>0</v>
      </c>
      <c r="F47" t="e">
        <f>VLOOKUP(B47,silver!$B$4:$E$117,2,FALSE)</f>
        <v>#N/A</v>
      </c>
      <c r="G47" t="e">
        <f>VLOOKUP(B47,'system Report'!G45:Y45,19,0)</f>
        <v>#N/A</v>
      </c>
      <c r="H47" t="e">
        <f t="shared" si="1"/>
        <v>#N/A</v>
      </c>
      <c r="I47">
        <f>VLOOKUP(B47,'Diamond '!$B$4:$H$256,4,0)</f>
        <v>8.81</v>
      </c>
      <c r="J47">
        <f>VLOOKUP(B47,'system Report'!$G$1:$U$219,15,0)</f>
        <v>26.43</v>
      </c>
      <c r="K47" t="b">
        <f t="shared" si="2"/>
        <v>0</v>
      </c>
      <c r="M47">
        <f>VLOOKUP(B47,'system Report'!$G$1:$AC$219,23,0)</f>
        <v>0</v>
      </c>
      <c r="O47" t="e">
        <f>VLOOKUP(D47,'system Report'!$G$1:$AC$219,23,0)</f>
        <v>#N/A</v>
      </c>
      <c r="P47">
        <f>VLOOKUP(B47,'system Report'!$G$1:$AF$219,25,FALSE)</f>
        <v>45.87</v>
      </c>
      <c r="Q47" t="e">
        <f t="shared" si="3"/>
        <v>#N/A</v>
      </c>
    </row>
    <row r="48" spans="1:17">
      <c r="A48" s="18"/>
      <c r="B48" s="18">
        <v>5009</v>
      </c>
      <c r="C48">
        <f>VLOOKUP(B48,'Gold Ornamnet'!$B$4:$E$231,4,FALSE)</f>
        <v>419.94</v>
      </c>
      <c r="D48">
        <f>VLOOKUP(B48,'system Report'!$G$1:$Q$219,11,FALSE)</f>
        <v>0</v>
      </c>
      <c r="E48" t="b">
        <f t="shared" si="0"/>
        <v>0</v>
      </c>
      <c r="F48" t="e">
        <f>VLOOKUP(B48,silver!$B$4:$E$117,2,FALSE)</f>
        <v>#N/A</v>
      </c>
      <c r="G48" t="e">
        <f>VLOOKUP(B48,'system Report'!G46:Y46,19,0)</f>
        <v>#N/A</v>
      </c>
      <c r="H48" t="e">
        <f t="shared" si="1"/>
        <v>#N/A</v>
      </c>
      <c r="I48">
        <f>VLOOKUP(B48,'Diamond '!$B$4:$H$256,4,0)</f>
        <v>14.46</v>
      </c>
      <c r="J48">
        <f>VLOOKUP(B48,'system Report'!$G$1:$U$219,15,0)</f>
        <v>43.38</v>
      </c>
      <c r="K48" t="b">
        <f t="shared" si="2"/>
        <v>0</v>
      </c>
      <c r="M48">
        <f>VLOOKUP(B48,'system Report'!$G$1:$AC$219,23,0)</f>
        <v>0</v>
      </c>
      <c r="O48" t="e">
        <f>VLOOKUP(D48,'system Report'!$G$1:$AC$219,23,0)</f>
        <v>#N/A</v>
      </c>
      <c r="P48">
        <f>VLOOKUP(B48,'system Report'!$G$1:$AF$219,25,FALSE)</f>
        <v>0.75</v>
      </c>
      <c r="Q48" t="e">
        <f t="shared" si="3"/>
        <v>#N/A</v>
      </c>
    </row>
    <row r="49" spans="1:17">
      <c r="A49" s="18"/>
      <c r="B49" s="18">
        <v>5239</v>
      </c>
      <c r="C49">
        <f>VLOOKUP(B49,'Gold Ornamnet'!$B$4:$E$231,4,FALSE)</f>
        <v>192.73</v>
      </c>
      <c r="D49">
        <f>VLOOKUP(B49,'system Report'!$G$1:$Q$219,11,FALSE)</f>
        <v>0</v>
      </c>
      <c r="E49" t="b">
        <f t="shared" si="0"/>
        <v>0</v>
      </c>
      <c r="F49" t="e">
        <f>VLOOKUP(B49,silver!$B$4:$E$117,2,FALSE)</f>
        <v>#N/A</v>
      </c>
      <c r="G49">
        <f>VLOOKUP(B49,'system Report'!G47:Y47,19,0)</f>
        <v>0</v>
      </c>
      <c r="H49" t="e">
        <f t="shared" si="1"/>
        <v>#N/A</v>
      </c>
      <c r="I49">
        <f>VLOOKUP(B49,'Diamond '!$B$4:$H$256,4,0)</f>
        <v>12.15</v>
      </c>
      <c r="J49">
        <f>VLOOKUP(B49,'system Report'!$G$1:$U$219,15,0)</f>
        <v>72.9</v>
      </c>
      <c r="K49" t="b">
        <f t="shared" si="2"/>
        <v>0</v>
      </c>
      <c r="M49">
        <f>VLOOKUP(B49,'system Report'!$G$1:$AC$219,23,0)</f>
        <v>0</v>
      </c>
      <c r="O49" t="e">
        <f>VLOOKUP(D49,'system Report'!$G$1:$AC$219,23,0)</f>
        <v>#N/A</v>
      </c>
      <c r="P49">
        <f>VLOOKUP(B49,'system Report'!$G$1:$AF$219,25,FALSE)</f>
        <v>24.96</v>
      </c>
      <c r="Q49" t="e">
        <f t="shared" si="3"/>
        <v>#N/A</v>
      </c>
    </row>
    <row r="50" spans="1:17">
      <c r="A50" s="18"/>
      <c r="B50" s="18">
        <v>5266</v>
      </c>
      <c r="C50">
        <f>VLOOKUP(B50,'Gold Ornamnet'!$B$4:$E$231,4,FALSE)</f>
        <v>359.84</v>
      </c>
      <c r="D50">
        <f>VLOOKUP(B50,'system Report'!$G$1:$Q$219,11,FALSE)</f>
        <v>0</v>
      </c>
      <c r="E50" t="b">
        <f t="shared" si="0"/>
        <v>0</v>
      </c>
      <c r="F50" t="e">
        <f>VLOOKUP(B50,silver!$B$4:$E$117,2,FALSE)</f>
        <v>#N/A</v>
      </c>
      <c r="G50">
        <f>VLOOKUP(B50,'system Report'!G48:Y48,19,0)</f>
        <v>0</v>
      </c>
      <c r="H50" t="e">
        <f t="shared" si="1"/>
        <v>#N/A</v>
      </c>
      <c r="I50">
        <f>VLOOKUP(B50,'Diamond '!$B$4:$H$256,4,0)</f>
        <v>8.23</v>
      </c>
      <c r="J50">
        <f>VLOOKUP(B50,'system Report'!$G$1:$U$219,15,0)</f>
        <v>24.69</v>
      </c>
      <c r="K50" t="b">
        <f t="shared" si="2"/>
        <v>0</v>
      </c>
      <c r="M50">
        <f>VLOOKUP(B50,'system Report'!$G$1:$AC$219,23,0)</f>
        <v>0</v>
      </c>
      <c r="O50" t="e">
        <f>VLOOKUP(D50,'system Report'!$G$1:$AC$219,23,0)</f>
        <v>#N/A</v>
      </c>
      <c r="P50">
        <f>VLOOKUP(B50,'system Report'!$G$1:$AF$219,25,FALSE)</f>
        <v>29.01</v>
      </c>
      <c r="Q50" t="e">
        <f t="shared" si="3"/>
        <v>#N/A</v>
      </c>
    </row>
    <row r="51" spans="1:17">
      <c r="A51" s="18"/>
      <c r="B51" s="18">
        <v>5281</v>
      </c>
      <c r="C51">
        <f>VLOOKUP(B51,'Gold Ornamnet'!$B$4:$E$231,4,FALSE)</f>
        <v>525.76</v>
      </c>
      <c r="D51">
        <f>VLOOKUP(B51,'system Report'!$G$1:$Q$219,11,FALSE)</f>
        <v>0</v>
      </c>
      <c r="E51" t="b">
        <f t="shared" si="0"/>
        <v>0</v>
      </c>
      <c r="F51" t="e">
        <f>VLOOKUP(B51,silver!$B$4:$E$117,2,FALSE)</f>
        <v>#N/A</v>
      </c>
      <c r="G51">
        <f>VLOOKUP(B51,'system Report'!G49:Y49,19,0)</f>
        <v>0</v>
      </c>
      <c r="H51" t="e">
        <f t="shared" si="1"/>
        <v>#N/A</v>
      </c>
      <c r="I51">
        <f>VLOOKUP(B51,'Diamond '!$B$4:$H$256,4,0)</f>
        <v>4.02</v>
      </c>
      <c r="J51">
        <f>VLOOKUP(B51,'system Report'!$G$1:$U$219,15,0)</f>
        <v>12.06</v>
      </c>
      <c r="K51" t="b">
        <f t="shared" si="2"/>
        <v>0</v>
      </c>
      <c r="M51">
        <f>VLOOKUP(B51,'system Report'!$G$1:$AC$219,23,0)</f>
        <v>0</v>
      </c>
      <c r="O51" t="e">
        <f>VLOOKUP(D51,'system Report'!$G$1:$AC$219,23,0)</f>
        <v>#N/A</v>
      </c>
      <c r="P51">
        <f>VLOOKUP(B51,'system Report'!$G$1:$AF$219,25,FALSE)</f>
        <v>29.31</v>
      </c>
      <c r="Q51" t="e">
        <f t="shared" si="3"/>
        <v>#N/A</v>
      </c>
    </row>
    <row r="52" spans="1:17">
      <c r="A52" s="18"/>
      <c r="B52" s="18">
        <v>5282</v>
      </c>
      <c r="C52">
        <f>VLOOKUP(B52,'Gold Ornamnet'!$B$4:$E$231,4,FALSE)</f>
        <v>-9.2</v>
      </c>
      <c r="D52">
        <f>VLOOKUP(B52,'system Report'!$G$1:$Q$219,11,FALSE)</f>
        <v>0</v>
      </c>
      <c r="E52" t="b">
        <f t="shared" si="0"/>
        <v>0</v>
      </c>
      <c r="F52" t="e">
        <f>VLOOKUP(B52,silver!$B$4:$E$117,2,FALSE)</f>
        <v>#N/A</v>
      </c>
      <c r="G52">
        <f>VLOOKUP(B52,'system Report'!G50:Y50,19,0)</f>
        <v>0</v>
      </c>
      <c r="H52" t="e">
        <f t="shared" si="1"/>
        <v>#N/A</v>
      </c>
      <c r="I52" t="e">
        <f>VLOOKUP(B52,'Diamond '!$B$4:$H$256,4,0)</f>
        <v>#N/A</v>
      </c>
      <c r="J52">
        <f>VLOOKUP(B52,'system Report'!$G$1:$U$219,15,0)</f>
        <v>0</v>
      </c>
      <c r="K52" t="e">
        <f t="shared" si="2"/>
        <v>#N/A</v>
      </c>
      <c r="M52">
        <f>VLOOKUP(B52,'system Report'!$G$1:$AC$219,23,0)</f>
        <v>0</v>
      </c>
      <c r="O52" t="e">
        <f>VLOOKUP(D52,'system Report'!$G$1:$AC$219,23,0)</f>
        <v>#N/A</v>
      </c>
      <c r="P52">
        <f>VLOOKUP(B52,'system Report'!$G$1:$AF$219,25,FALSE)</f>
        <v>0.3</v>
      </c>
      <c r="Q52" t="e">
        <f t="shared" si="3"/>
        <v>#N/A</v>
      </c>
    </row>
    <row r="53" spans="1:17">
      <c r="A53" s="18"/>
      <c r="B53" s="18">
        <v>5308</v>
      </c>
      <c r="C53">
        <f>VLOOKUP(B53,'Gold Ornamnet'!$B$4:$E$231,4,FALSE)</f>
        <v>323.592</v>
      </c>
      <c r="D53">
        <f>VLOOKUP(B53,'system Report'!$G$1:$Q$219,11,FALSE)</f>
        <v>0</v>
      </c>
      <c r="E53" t="b">
        <f t="shared" si="0"/>
        <v>0</v>
      </c>
      <c r="F53" t="e">
        <f>VLOOKUP(B53,silver!$B$4:$E$117,2,FALSE)</f>
        <v>#N/A</v>
      </c>
      <c r="G53">
        <f>VLOOKUP(B53,'system Report'!G51:Y51,19,0)</f>
        <v>0</v>
      </c>
      <c r="H53" t="e">
        <f t="shared" si="1"/>
        <v>#N/A</v>
      </c>
      <c r="I53">
        <f>VLOOKUP(B53,'Diamond '!$B$4:$H$256,4,0)</f>
        <v>8.45</v>
      </c>
      <c r="J53">
        <f>VLOOKUP(B53,'system Report'!$G$1:$U$219,15,0)</f>
        <v>25.35</v>
      </c>
      <c r="K53" t="b">
        <f t="shared" si="2"/>
        <v>0</v>
      </c>
      <c r="M53">
        <f>VLOOKUP(B53,'system Report'!$G$1:$AC$219,23,0)</f>
        <v>0</v>
      </c>
      <c r="O53" t="e">
        <f>VLOOKUP(D53,'system Report'!$G$1:$AC$219,23,0)</f>
        <v>#N/A</v>
      </c>
      <c r="P53">
        <f>VLOOKUP(B53,'system Report'!$G$1:$AF$219,25,FALSE)</f>
        <v>83.49</v>
      </c>
      <c r="Q53" t="e">
        <f t="shared" si="3"/>
        <v>#N/A</v>
      </c>
    </row>
    <row r="54" spans="1:17">
      <c r="A54" s="18"/>
      <c r="B54" s="18">
        <v>5324</v>
      </c>
      <c r="C54">
        <f>VLOOKUP(B54,'Gold Ornamnet'!$B$4:$E$231,4,FALSE)</f>
        <v>136</v>
      </c>
      <c r="D54">
        <f>VLOOKUP(B54,'system Report'!$G$1:$Q$219,11,FALSE)</f>
        <v>0</v>
      </c>
      <c r="E54" t="b">
        <f t="shared" si="0"/>
        <v>0</v>
      </c>
      <c r="F54" t="e">
        <f>VLOOKUP(B54,silver!$B$4:$E$117,2,FALSE)</f>
        <v>#N/A</v>
      </c>
      <c r="G54">
        <f>VLOOKUP(B54,'system Report'!G52:Y52,19,0)</f>
        <v>0</v>
      </c>
      <c r="H54" t="e">
        <f t="shared" si="1"/>
        <v>#N/A</v>
      </c>
      <c r="I54">
        <f>VLOOKUP(B54,'Diamond '!$B$4:$H$256,4,0)</f>
        <v>8.93</v>
      </c>
      <c r="J54">
        <f>VLOOKUP(B54,'system Report'!$G$1:$U$219,15,0)</f>
        <v>26.79</v>
      </c>
      <c r="K54" t="b">
        <f t="shared" si="2"/>
        <v>0</v>
      </c>
      <c r="M54">
        <f>VLOOKUP(B54,'system Report'!$G$1:$AC$219,23,0)</f>
        <v>0</v>
      </c>
      <c r="O54" t="e">
        <f>VLOOKUP(D54,'system Report'!$G$1:$AC$219,23,0)</f>
        <v>#N/A</v>
      </c>
      <c r="P54">
        <f>VLOOKUP(B54,'system Report'!$G$1:$AF$219,25,FALSE)</f>
        <v>78.18</v>
      </c>
      <c r="Q54" t="e">
        <f t="shared" si="3"/>
        <v>#N/A</v>
      </c>
    </row>
    <row r="55" spans="1:17">
      <c r="A55" s="18"/>
      <c r="B55" s="18">
        <v>5328</v>
      </c>
      <c r="C55">
        <f>VLOOKUP(B55,'Gold Ornamnet'!$B$4:$E$231,4,FALSE)</f>
        <v>266.798</v>
      </c>
      <c r="D55">
        <f>VLOOKUP(B55,'system Report'!$G$1:$Q$219,11,FALSE)</f>
        <v>0</v>
      </c>
      <c r="E55" t="b">
        <f t="shared" si="0"/>
        <v>0</v>
      </c>
      <c r="F55" t="e">
        <f>VLOOKUP(B55,silver!$B$4:$E$117,2,FALSE)</f>
        <v>#N/A</v>
      </c>
      <c r="G55">
        <f>VLOOKUP(B55,'system Report'!G53:Y53,19,0)</f>
        <v>0</v>
      </c>
      <c r="H55" t="e">
        <f t="shared" si="1"/>
        <v>#N/A</v>
      </c>
      <c r="I55">
        <f>VLOOKUP(B55,'Diamond '!$B$4:$H$256,4,0)</f>
        <v>3.15</v>
      </c>
      <c r="J55">
        <f>VLOOKUP(B55,'system Report'!$G$1:$U$219,15,0)</f>
        <v>9.45</v>
      </c>
      <c r="K55" t="b">
        <f t="shared" si="2"/>
        <v>0</v>
      </c>
      <c r="M55">
        <f>VLOOKUP(B55,'system Report'!$G$1:$AC$219,23,0)</f>
        <v>0</v>
      </c>
      <c r="O55" t="e">
        <f>VLOOKUP(D55,'system Report'!$G$1:$AC$219,23,0)</f>
        <v>#N/A</v>
      </c>
      <c r="P55">
        <f>VLOOKUP(B55,'system Report'!$G$1:$AF$219,25,FALSE)</f>
        <v>46.11</v>
      </c>
      <c r="Q55" t="e">
        <f t="shared" si="3"/>
        <v>#N/A</v>
      </c>
    </row>
    <row r="56" spans="1:17">
      <c r="A56" s="18" t="s">
        <v>15</v>
      </c>
      <c r="B56" s="18"/>
      <c r="C56" t="e">
        <f>VLOOKUP(B56,'Gold Ornamnet'!$B$4:$E$231,4,FALSE)</f>
        <v>#N/A</v>
      </c>
      <c r="D56" t="e">
        <f>VLOOKUP(B56,'system Report'!$G$1:$Q$219,11,FALSE)</f>
        <v>#N/A</v>
      </c>
      <c r="E56" t="e">
        <f t="shared" si="0"/>
        <v>#N/A</v>
      </c>
      <c r="F56" t="e">
        <f>VLOOKUP(B56,silver!$B$4:$E$117,2,FALSE)</f>
        <v>#N/A</v>
      </c>
      <c r="G56" t="e">
        <f>VLOOKUP(B56,'system Report'!G54:Y54,19,0)</f>
        <v>#N/A</v>
      </c>
      <c r="H56" t="e">
        <f t="shared" si="1"/>
        <v>#N/A</v>
      </c>
      <c r="I56" t="e">
        <f>VLOOKUP(B56,'Diamond '!$B$4:$H$256,4,0)</f>
        <v>#N/A</v>
      </c>
      <c r="J56" t="e">
        <f>VLOOKUP(B56,'system Report'!$G$1:$U$219,15,0)</f>
        <v>#N/A</v>
      </c>
      <c r="K56" t="e">
        <f t="shared" si="2"/>
        <v>#N/A</v>
      </c>
      <c r="M56" t="e">
        <f>VLOOKUP(B56,'system Report'!$G$1:$AC$219,23,0)</f>
        <v>#N/A</v>
      </c>
      <c r="O56" t="e">
        <f>VLOOKUP(D56,'system Report'!$G$1:$AC$219,23,0)</f>
        <v>#N/A</v>
      </c>
      <c r="P56" t="e">
        <f>VLOOKUP(B56,'system Report'!$G$1:$AF$219,25,FALSE)</f>
        <v>#N/A</v>
      </c>
      <c r="Q56" t="e">
        <f t="shared" si="3"/>
        <v>#N/A</v>
      </c>
    </row>
    <row r="57" spans="1:17">
      <c r="A57" s="18"/>
      <c r="B57" s="18">
        <v>133</v>
      </c>
      <c r="C57">
        <f>VLOOKUP(B57,'Gold Ornamnet'!$B$4:$E$231,4,FALSE)</f>
        <v>99.27</v>
      </c>
      <c r="D57" t="e">
        <f>VLOOKUP(B57,'system Report'!$G$1:$Q$219,11,FALSE)</f>
        <v>#N/A</v>
      </c>
      <c r="E57" t="e">
        <f t="shared" si="0"/>
        <v>#N/A</v>
      </c>
      <c r="F57">
        <f>VLOOKUP(B57,silver!$B$4:$E$117,2,FALSE)</f>
        <v>19.17</v>
      </c>
      <c r="G57" t="e">
        <f>VLOOKUP(B57,'system Report'!G55:Y55,19,0)</f>
        <v>#N/A</v>
      </c>
      <c r="H57" t="e">
        <f t="shared" si="1"/>
        <v>#N/A</v>
      </c>
      <c r="I57">
        <f>VLOOKUP(B57,'Diamond '!$B$4:$H$256,4,0)</f>
        <v>0.79</v>
      </c>
      <c r="J57" t="e">
        <f>VLOOKUP(B57,'system Report'!$G$1:$U$219,15,0)</f>
        <v>#N/A</v>
      </c>
      <c r="K57" t="e">
        <f t="shared" si="2"/>
        <v>#N/A</v>
      </c>
      <c r="M57" t="e">
        <f>VLOOKUP(B57,'system Report'!$G$1:$AC$219,23,0)</f>
        <v>#N/A</v>
      </c>
      <c r="O57" t="e">
        <f>VLOOKUP(D57,'system Report'!$G$1:$AC$219,23,0)</f>
        <v>#N/A</v>
      </c>
      <c r="P57" t="e">
        <f>VLOOKUP(B57,'system Report'!$G$1:$AF$219,25,FALSE)</f>
        <v>#N/A</v>
      </c>
      <c r="Q57" t="e">
        <f t="shared" si="3"/>
        <v>#N/A</v>
      </c>
    </row>
    <row r="58" spans="1:17">
      <c r="A58" s="18"/>
      <c r="B58" s="18">
        <v>5361</v>
      </c>
      <c r="C58">
        <f>VLOOKUP(B58,'Gold Ornamnet'!$B$4:$E$231,4,FALSE)</f>
        <v>96.98</v>
      </c>
      <c r="D58" t="e">
        <f>VLOOKUP(B58,'system Report'!$G$1:$Q$219,11,FALSE)</f>
        <v>#N/A</v>
      </c>
      <c r="E58" t="e">
        <f t="shared" si="0"/>
        <v>#N/A</v>
      </c>
      <c r="F58" t="e">
        <f>VLOOKUP(B58,silver!$B$4:$E$117,2,FALSE)</f>
        <v>#N/A</v>
      </c>
      <c r="G58" t="e">
        <f>VLOOKUP(B58,'system Report'!G56:Y56,19,0)</f>
        <v>#N/A</v>
      </c>
      <c r="H58" t="e">
        <f t="shared" si="1"/>
        <v>#N/A</v>
      </c>
      <c r="I58">
        <f>VLOOKUP(B58,'Diamond '!$B$4:$H$256,4,0)</f>
        <v>0.23</v>
      </c>
      <c r="J58" t="e">
        <f>VLOOKUP(B58,'system Report'!$G$1:$U$219,15,0)</f>
        <v>#N/A</v>
      </c>
      <c r="K58" t="e">
        <f t="shared" si="2"/>
        <v>#N/A</v>
      </c>
      <c r="M58" t="e">
        <f>VLOOKUP(B58,'system Report'!$G$1:$AC$219,23,0)</f>
        <v>#N/A</v>
      </c>
      <c r="O58" t="e">
        <f>VLOOKUP(D58,'system Report'!$G$1:$AC$219,23,0)</f>
        <v>#N/A</v>
      </c>
      <c r="P58" t="e">
        <f>VLOOKUP(B58,'system Report'!$G$1:$AF$219,25,FALSE)</f>
        <v>#N/A</v>
      </c>
      <c r="Q58" t="e">
        <f t="shared" si="3"/>
        <v>#N/A</v>
      </c>
    </row>
    <row r="59" spans="1:17">
      <c r="A59" s="18"/>
      <c r="B59" s="18">
        <v>5362</v>
      </c>
      <c r="C59">
        <f>VLOOKUP(B59,'Gold Ornamnet'!$B$4:$E$231,4,FALSE)</f>
        <v>47.7</v>
      </c>
      <c r="D59" t="e">
        <f>VLOOKUP(B59,'system Report'!$G$1:$Q$219,11,FALSE)</f>
        <v>#N/A</v>
      </c>
      <c r="E59" t="e">
        <f t="shared" si="0"/>
        <v>#N/A</v>
      </c>
      <c r="F59" t="e">
        <f>VLOOKUP(B59,silver!$B$4:$E$117,2,FALSE)</f>
        <v>#N/A</v>
      </c>
      <c r="G59" t="e">
        <f>VLOOKUP(B59,'system Report'!G57:Y57,19,0)</f>
        <v>#N/A</v>
      </c>
      <c r="H59" t="e">
        <f t="shared" si="1"/>
        <v>#N/A</v>
      </c>
      <c r="I59">
        <f>VLOOKUP(B59,'Diamond '!$B$4:$H$256,4,0)</f>
        <v>0.58</v>
      </c>
      <c r="J59" t="e">
        <f>VLOOKUP(B59,'system Report'!$G$1:$U$219,15,0)</f>
        <v>#N/A</v>
      </c>
      <c r="K59" t="e">
        <f t="shared" si="2"/>
        <v>#N/A</v>
      </c>
      <c r="M59" t="e">
        <f>VLOOKUP(B59,'system Report'!$G$1:$AC$219,23,0)</f>
        <v>#N/A</v>
      </c>
      <c r="O59" t="e">
        <f>VLOOKUP(D59,'system Report'!$G$1:$AC$219,23,0)</f>
        <v>#N/A</v>
      </c>
      <c r="P59" t="e">
        <f>VLOOKUP(B59,'system Report'!$G$1:$AF$219,25,FALSE)</f>
        <v>#N/A</v>
      </c>
      <c r="Q59" t="e">
        <f t="shared" si="3"/>
        <v>#N/A</v>
      </c>
    </row>
    <row r="60" spans="1:17">
      <c r="A60" s="18"/>
      <c r="B60" s="18">
        <v>5363</v>
      </c>
      <c r="C60">
        <f>VLOOKUP(B60,'Gold Ornamnet'!$B$4:$E$231,4,FALSE)</f>
        <v>7.5</v>
      </c>
      <c r="D60" t="e">
        <f>VLOOKUP(B60,'system Report'!$G$1:$Q$219,11,FALSE)</f>
        <v>#N/A</v>
      </c>
      <c r="E60" t="e">
        <f t="shared" si="0"/>
        <v>#N/A</v>
      </c>
      <c r="F60" t="e">
        <f>VLOOKUP(B60,silver!$B$4:$E$117,2,FALSE)</f>
        <v>#N/A</v>
      </c>
      <c r="G60" t="e">
        <f>VLOOKUP(B60,'system Report'!G58:Y58,19,0)</f>
        <v>#N/A</v>
      </c>
      <c r="H60" t="e">
        <f t="shared" si="1"/>
        <v>#N/A</v>
      </c>
      <c r="I60">
        <f>VLOOKUP(B60,'Diamond '!$B$4:$H$256,4,0)</f>
        <v>1.17</v>
      </c>
      <c r="J60" t="e">
        <f>VLOOKUP(B60,'system Report'!$G$1:$U$219,15,0)</f>
        <v>#N/A</v>
      </c>
      <c r="K60" t="e">
        <f t="shared" si="2"/>
        <v>#N/A</v>
      </c>
      <c r="M60" t="e">
        <f>VLOOKUP(B60,'system Report'!$G$1:$AC$219,23,0)</f>
        <v>#N/A</v>
      </c>
      <c r="O60" t="e">
        <f>VLOOKUP(D60,'system Report'!$G$1:$AC$219,23,0)</f>
        <v>#N/A</v>
      </c>
      <c r="P60" t="e">
        <f>VLOOKUP(B60,'system Report'!$G$1:$AF$219,25,FALSE)</f>
        <v>#N/A</v>
      </c>
      <c r="Q60" t="e">
        <f t="shared" si="3"/>
        <v>#N/A</v>
      </c>
    </row>
    <row r="61" spans="1:17">
      <c r="A61" s="18"/>
      <c r="B61" s="18">
        <v>5365</v>
      </c>
      <c r="C61">
        <f>VLOOKUP(B61,'Gold Ornamnet'!$B$4:$E$231,4,FALSE)</f>
        <v>35.12</v>
      </c>
      <c r="D61" t="e">
        <f>VLOOKUP(B61,'system Report'!$G$1:$Q$219,11,FALSE)</f>
        <v>#N/A</v>
      </c>
      <c r="E61" t="e">
        <f t="shared" si="0"/>
        <v>#N/A</v>
      </c>
      <c r="F61">
        <f>VLOOKUP(B61,silver!$B$4:$E$117,2,FALSE)</f>
        <v>6.76</v>
      </c>
      <c r="G61" t="e">
        <f>VLOOKUP(B61,'system Report'!G59:Y59,19,0)</f>
        <v>#N/A</v>
      </c>
      <c r="H61" t="e">
        <f t="shared" si="1"/>
        <v>#N/A</v>
      </c>
      <c r="I61" t="e">
        <f>VLOOKUP(B61,'Diamond '!$B$4:$H$256,4,0)</f>
        <v>#N/A</v>
      </c>
      <c r="J61" t="e">
        <f>VLOOKUP(B61,'system Report'!$G$1:$U$219,15,0)</f>
        <v>#N/A</v>
      </c>
      <c r="K61" t="e">
        <f t="shared" si="2"/>
        <v>#N/A</v>
      </c>
      <c r="M61" t="e">
        <f>VLOOKUP(B61,'system Report'!$G$1:$AC$219,23,0)</f>
        <v>#N/A</v>
      </c>
      <c r="O61" t="e">
        <f>VLOOKUP(D61,'system Report'!$G$1:$AC$219,23,0)</f>
        <v>#N/A</v>
      </c>
      <c r="P61" t="e">
        <f>VLOOKUP(B61,'system Report'!$G$1:$AF$219,25,FALSE)</f>
        <v>#N/A</v>
      </c>
      <c r="Q61" t="e">
        <f t="shared" si="3"/>
        <v>#N/A</v>
      </c>
    </row>
    <row r="62" spans="1:17">
      <c r="A62" s="18"/>
      <c r="B62" s="18">
        <v>5368</v>
      </c>
      <c r="C62">
        <f>VLOOKUP(B62,'Gold Ornamnet'!$B$4:$E$231,4,FALSE)</f>
        <v>25.78</v>
      </c>
      <c r="D62" t="e">
        <f>VLOOKUP(B62,'system Report'!$G$1:$Q$219,11,FALSE)</f>
        <v>#N/A</v>
      </c>
      <c r="E62" t="e">
        <f t="shared" si="0"/>
        <v>#N/A</v>
      </c>
      <c r="F62" t="e">
        <f>VLOOKUP(B62,silver!$B$4:$E$117,2,FALSE)</f>
        <v>#N/A</v>
      </c>
      <c r="G62" t="e">
        <f>VLOOKUP(B62,'system Report'!G60:Y60,19,0)</f>
        <v>#N/A</v>
      </c>
      <c r="H62" t="e">
        <f t="shared" si="1"/>
        <v>#N/A</v>
      </c>
      <c r="I62">
        <f>VLOOKUP(B62,'Diamond '!$B$4:$H$256,4,0)</f>
        <v>0.07</v>
      </c>
      <c r="J62" t="e">
        <f>VLOOKUP(B62,'system Report'!$G$1:$U$219,15,0)</f>
        <v>#N/A</v>
      </c>
      <c r="K62" t="e">
        <f t="shared" si="2"/>
        <v>#N/A</v>
      </c>
      <c r="M62" t="e">
        <f>VLOOKUP(B62,'system Report'!$G$1:$AC$219,23,0)</f>
        <v>#N/A</v>
      </c>
      <c r="O62" t="e">
        <f>VLOOKUP(D62,'system Report'!$G$1:$AC$219,23,0)</f>
        <v>#N/A</v>
      </c>
      <c r="P62" t="e">
        <f>VLOOKUP(B62,'system Report'!$G$1:$AF$219,25,FALSE)</f>
        <v>#N/A</v>
      </c>
      <c r="Q62" t="e">
        <f t="shared" si="3"/>
        <v>#N/A</v>
      </c>
    </row>
    <row r="63" spans="1:17">
      <c r="A63" s="18"/>
      <c r="B63" s="18">
        <v>5369</v>
      </c>
      <c r="C63">
        <f>VLOOKUP(B63,'Gold Ornamnet'!$B$4:$E$231,4,FALSE)</f>
        <v>294.398</v>
      </c>
      <c r="D63" t="e">
        <f>VLOOKUP(B63,'system Report'!$G$1:$Q$219,11,FALSE)</f>
        <v>#N/A</v>
      </c>
      <c r="E63" t="e">
        <f t="shared" si="0"/>
        <v>#N/A</v>
      </c>
      <c r="F63" t="e">
        <f>VLOOKUP(B63,silver!$B$4:$E$117,2,FALSE)</f>
        <v>#N/A</v>
      </c>
      <c r="G63" t="e">
        <f>VLOOKUP(B63,'system Report'!G61:Y61,19,0)</f>
        <v>#N/A</v>
      </c>
      <c r="H63" t="e">
        <f t="shared" si="1"/>
        <v>#N/A</v>
      </c>
      <c r="I63" t="e">
        <f>VLOOKUP(B63,'Diamond '!$B$4:$H$256,4,0)</f>
        <v>#N/A</v>
      </c>
      <c r="J63" t="e">
        <f>VLOOKUP(B63,'system Report'!$G$1:$U$219,15,0)</f>
        <v>#N/A</v>
      </c>
      <c r="K63" t="e">
        <f t="shared" si="2"/>
        <v>#N/A</v>
      </c>
      <c r="M63" t="e">
        <f>VLOOKUP(B63,'system Report'!$G$1:$AC$219,23,0)</f>
        <v>#N/A</v>
      </c>
      <c r="O63" t="e">
        <f>VLOOKUP(D63,'system Report'!$G$1:$AC$219,23,0)</f>
        <v>#N/A</v>
      </c>
      <c r="P63" t="e">
        <f>VLOOKUP(B63,'system Report'!$G$1:$AF$219,25,FALSE)</f>
        <v>#N/A</v>
      </c>
      <c r="Q63" t="e">
        <f t="shared" si="3"/>
        <v>#N/A</v>
      </c>
    </row>
    <row r="64" spans="1:17">
      <c r="A64" s="18"/>
      <c r="B64" s="18">
        <v>5370</v>
      </c>
      <c r="C64">
        <f>VLOOKUP(B64,'Gold Ornamnet'!$B$4:$E$231,4,FALSE)</f>
        <v>95.03</v>
      </c>
      <c r="D64" t="e">
        <f>VLOOKUP(B64,'system Report'!$G$1:$Q$219,11,FALSE)</f>
        <v>#N/A</v>
      </c>
      <c r="E64" t="e">
        <f t="shared" si="0"/>
        <v>#N/A</v>
      </c>
      <c r="F64">
        <f>VLOOKUP(B64,silver!$B$4:$E$117,2,FALSE)</f>
        <v>12.18</v>
      </c>
      <c r="G64" t="e">
        <f>VLOOKUP(B64,'system Report'!G62:Y62,19,0)</f>
        <v>#N/A</v>
      </c>
      <c r="H64" t="e">
        <f t="shared" si="1"/>
        <v>#N/A</v>
      </c>
      <c r="I64">
        <f>VLOOKUP(B64,'Diamond '!$B$4:$H$256,4,0)</f>
        <v>0.14</v>
      </c>
      <c r="J64" t="e">
        <f>VLOOKUP(B64,'system Report'!$G$1:$U$219,15,0)</f>
        <v>#N/A</v>
      </c>
      <c r="K64" t="e">
        <f t="shared" si="2"/>
        <v>#N/A</v>
      </c>
      <c r="M64" t="e">
        <f>VLOOKUP(B64,'system Report'!$G$1:$AC$219,23,0)</f>
        <v>#N/A</v>
      </c>
      <c r="O64" t="e">
        <f>VLOOKUP(D64,'system Report'!$G$1:$AC$219,23,0)</f>
        <v>#N/A</v>
      </c>
      <c r="P64" t="e">
        <f>VLOOKUP(B64,'system Report'!$G$1:$AF$219,25,FALSE)</f>
        <v>#N/A</v>
      </c>
      <c r="Q64" t="e">
        <f t="shared" si="3"/>
        <v>#N/A</v>
      </c>
    </row>
    <row r="65" spans="1:17">
      <c r="A65" s="18"/>
      <c r="B65" s="18">
        <v>5372</v>
      </c>
      <c r="C65">
        <f>VLOOKUP(B65,'Gold Ornamnet'!$B$4:$E$231,4,FALSE)</f>
        <v>35.63</v>
      </c>
      <c r="D65" t="e">
        <f>VLOOKUP(B65,'system Report'!$G$1:$Q$219,11,FALSE)</f>
        <v>#N/A</v>
      </c>
      <c r="E65" t="e">
        <f t="shared" si="0"/>
        <v>#N/A</v>
      </c>
      <c r="F65">
        <f>VLOOKUP(B65,silver!$B$4:$E$117,2,FALSE)</f>
        <v>15.93</v>
      </c>
      <c r="G65" t="e">
        <f>VLOOKUP(B65,'system Report'!G63:Y63,19,0)</f>
        <v>#N/A</v>
      </c>
      <c r="H65" t="e">
        <f t="shared" si="1"/>
        <v>#N/A</v>
      </c>
      <c r="I65">
        <f>VLOOKUP(B65,'Diamond '!$B$4:$H$256,4,0)</f>
        <v>0.41</v>
      </c>
      <c r="J65" t="e">
        <f>VLOOKUP(B65,'system Report'!$G$1:$U$219,15,0)</f>
        <v>#N/A</v>
      </c>
      <c r="K65" t="e">
        <f t="shared" si="2"/>
        <v>#N/A</v>
      </c>
      <c r="M65" t="e">
        <f>VLOOKUP(B65,'system Report'!$G$1:$AC$219,23,0)</f>
        <v>#N/A</v>
      </c>
      <c r="O65" t="e">
        <f>VLOOKUP(D65,'system Report'!$G$1:$AC$219,23,0)</f>
        <v>#N/A</v>
      </c>
      <c r="P65" t="e">
        <f>VLOOKUP(B65,'system Report'!$G$1:$AF$219,25,FALSE)</f>
        <v>#N/A</v>
      </c>
      <c r="Q65" t="e">
        <f t="shared" si="3"/>
        <v>#N/A</v>
      </c>
    </row>
    <row r="66" spans="1:17">
      <c r="A66" s="18"/>
      <c r="B66" s="18">
        <v>5374</v>
      </c>
      <c r="C66">
        <f>VLOOKUP(B66,'Gold Ornamnet'!$B$4:$E$231,4,FALSE)</f>
        <v>66.65</v>
      </c>
      <c r="D66" t="e">
        <f>VLOOKUP(B66,'system Report'!$G$1:$Q$219,11,FALSE)</f>
        <v>#N/A</v>
      </c>
      <c r="E66" t="e">
        <f t="shared" si="0"/>
        <v>#N/A</v>
      </c>
      <c r="F66" t="e">
        <f>VLOOKUP(B66,silver!$B$4:$E$117,2,FALSE)</f>
        <v>#N/A</v>
      </c>
      <c r="G66" t="e">
        <f>VLOOKUP(B66,'system Report'!G64:Y64,19,0)</f>
        <v>#N/A</v>
      </c>
      <c r="H66" t="e">
        <f t="shared" si="1"/>
        <v>#N/A</v>
      </c>
      <c r="I66">
        <f>VLOOKUP(B66,'Diamond '!$B$4:$H$256,4,0)</f>
        <v>4.05</v>
      </c>
      <c r="J66" t="e">
        <f>VLOOKUP(B66,'system Report'!$G$1:$U$219,15,0)</f>
        <v>#N/A</v>
      </c>
      <c r="K66" t="e">
        <f t="shared" si="2"/>
        <v>#N/A</v>
      </c>
      <c r="M66" t="e">
        <f>VLOOKUP(B66,'system Report'!$G$1:$AC$219,23,0)</f>
        <v>#N/A</v>
      </c>
      <c r="O66" t="e">
        <f>VLOOKUP(D66,'system Report'!$G$1:$AC$219,23,0)</f>
        <v>#N/A</v>
      </c>
      <c r="P66" t="e">
        <f>VLOOKUP(B66,'system Report'!$G$1:$AF$219,25,FALSE)</f>
        <v>#N/A</v>
      </c>
      <c r="Q66" t="e">
        <f t="shared" si="3"/>
        <v>#N/A</v>
      </c>
    </row>
    <row r="67" spans="1:17">
      <c r="A67" s="18"/>
      <c r="B67" s="18">
        <v>5375</v>
      </c>
      <c r="C67">
        <f>VLOOKUP(B67,'Gold Ornamnet'!$B$4:$E$231,4,FALSE)</f>
        <v>124.06</v>
      </c>
      <c r="D67" t="e">
        <f>VLOOKUP(B67,'system Report'!$G$1:$Q$219,11,FALSE)</f>
        <v>#N/A</v>
      </c>
      <c r="E67" t="e">
        <f t="shared" si="0"/>
        <v>#N/A</v>
      </c>
      <c r="F67" t="e">
        <f>VLOOKUP(B67,silver!$B$4:$E$117,2,FALSE)</f>
        <v>#N/A</v>
      </c>
      <c r="G67" t="e">
        <f>VLOOKUP(B67,'system Report'!G65:Y65,19,0)</f>
        <v>#N/A</v>
      </c>
      <c r="H67" t="e">
        <f t="shared" si="1"/>
        <v>#N/A</v>
      </c>
      <c r="I67">
        <f>VLOOKUP(B67,'Diamond '!$B$4:$H$256,4,0)</f>
        <v>0.03</v>
      </c>
      <c r="J67" t="e">
        <f>VLOOKUP(B67,'system Report'!$G$1:$U$219,15,0)</f>
        <v>#N/A</v>
      </c>
      <c r="K67" t="e">
        <f t="shared" si="2"/>
        <v>#N/A</v>
      </c>
      <c r="M67" t="e">
        <f>VLOOKUP(B67,'system Report'!$G$1:$AC$219,23,0)</f>
        <v>#N/A</v>
      </c>
      <c r="O67" t="e">
        <f>VLOOKUP(D67,'system Report'!$G$1:$AC$219,23,0)</f>
        <v>#N/A</v>
      </c>
      <c r="P67" t="e">
        <f>VLOOKUP(B67,'system Report'!$G$1:$AF$219,25,FALSE)</f>
        <v>#N/A</v>
      </c>
      <c r="Q67" t="e">
        <f t="shared" si="3"/>
        <v>#N/A</v>
      </c>
    </row>
    <row r="68" spans="1:17">
      <c r="A68" s="18"/>
      <c r="B68" s="18">
        <v>5376</v>
      </c>
      <c r="C68">
        <f>VLOOKUP(B68,'Gold Ornamnet'!$B$4:$E$231,4,FALSE)</f>
        <v>47.21</v>
      </c>
      <c r="D68" t="e">
        <f>VLOOKUP(B68,'system Report'!$G$1:$Q$219,11,FALSE)</f>
        <v>#N/A</v>
      </c>
      <c r="E68" t="e">
        <f t="shared" ref="E68:E131" si="4">C68=D68</f>
        <v>#N/A</v>
      </c>
      <c r="F68" t="e">
        <f>VLOOKUP(B68,silver!$B$4:$E$117,2,FALSE)</f>
        <v>#N/A</v>
      </c>
      <c r="G68" t="e">
        <f>VLOOKUP(B68,'system Report'!G66:Y66,19,0)</f>
        <v>#N/A</v>
      </c>
      <c r="H68" t="e">
        <f t="shared" ref="H68:H131" si="5">F68=G68</f>
        <v>#N/A</v>
      </c>
      <c r="I68">
        <f>VLOOKUP(B68,'Diamond '!$B$4:$H$256,4,0)</f>
        <v>5.96</v>
      </c>
      <c r="J68" t="e">
        <f>VLOOKUP(B68,'system Report'!$G$1:$U$219,15,0)</f>
        <v>#N/A</v>
      </c>
      <c r="K68" t="e">
        <f t="shared" ref="K68:K131" si="6">I68=J68</f>
        <v>#N/A</v>
      </c>
      <c r="M68" t="e">
        <f>VLOOKUP(B68,'system Report'!$G$1:$AC$219,23,0)</f>
        <v>#N/A</v>
      </c>
      <c r="O68" t="e">
        <f>VLOOKUP(D68,'system Report'!$G$1:$AC$219,23,0)</f>
        <v>#N/A</v>
      </c>
      <c r="P68" t="e">
        <f>VLOOKUP(B68,'system Report'!$G$1:$AF$219,25,FALSE)</f>
        <v>#N/A</v>
      </c>
      <c r="Q68" t="e">
        <f t="shared" ref="Q68:Q131" si="7">O68=P68</f>
        <v>#N/A</v>
      </c>
    </row>
    <row r="69" spans="1:17">
      <c r="A69" s="18"/>
      <c r="B69" s="18">
        <v>5389</v>
      </c>
      <c r="C69">
        <f>VLOOKUP(B69,'Gold Ornamnet'!$B$4:$E$231,4,FALSE)</f>
        <v>46.68</v>
      </c>
      <c r="D69" t="e">
        <f>VLOOKUP(B69,'system Report'!$G$1:$Q$219,11,FALSE)</f>
        <v>#N/A</v>
      </c>
      <c r="E69" t="e">
        <f t="shared" si="4"/>
        <v>#N/A</v>
      </c>
      <c r="F69" t="e">
        <f>VLOOKUP(B69,silver!$B$4:$E$117,2,FALSE)</f>
        <v>#N/A</v>
      </c>
      <c r="G69" t="e">
        <f>VLOOKUP(B69,'system Report'!G67:Y67,19,0)</f>
        <v>#N/A</v>
      </c>
      <c r="H69" t="e">
        <f t="shared" si="5"/>
        <v>#N/A</v>
      </c>
      <c r="I69">
        <f>VLOOKUP(B69,'Diamond '!$B$4:$H$256,4,0)</f>
        <v>0.04</v>
      </c>
      <c r="J69" t="e">
        <f>VLOOKUP(B69,'system Report'!$G$1:$U$219,15,0)</f>
        <v>#N/A</v>
      </c>
      <c r="K69" t="e">
        <f t="shared" si="6"/>
        <v>#N/A</v>
      </c>
      <c r="M69" t="e">
        <f>VLOOKUP(B69,'system Report'!$G$1:$AC$219,23,0)</f>
        <v>#N/A</v>
      </c>
      <c r="O69" t="e">
        <f>VLOOKUP(D69,'system Report'!$G$1:$AC$219,23,0)</f>
        <v>#N/A</v>
      </c>
      <c r="P69" t="e">
        <f>VLOOKUP(B69,'system Report'!$G$1:$AF$219,25,FALSE)</f>
        <v>#N/A</v>
      </c>
      <c r="Q69" t="e">
        <f t="shared" si="7"/>
        <v>#N/A</v>
      </c>
    </row>
    <row r="70" spans="1:17">
      <c r="A70" s="18"/>
      <c r="B70" s="18">
        <v>5390</v>
      </c>
      <c r="C70">
        <f>VLOOKUP(B70,'Gold Ornamnet'!$B$4:$E$231,4,FALSE)</f>
        <v>11.5</v>
      </c>
      <c r="D70" t="e">
        <f>VLOOKUP(B70,'system Report'!$G$1:$Q$219,11,FALSE)</f>
        <v>#N/A</v>
      </c>
      <c r="E70" t="e">
        <f t="shared" si="4"/>
        <v>#N/A</v>
      </c>
      <c r="F70" t="e">
        <f>VLOOKUP(B70,silver!$B$4:$E$117,2,FALSE)</f>
        <v>#N/A</v>
      </c>
      <c r="G70" t="e">
        <f>VLOOKUP(B70,'system Report'!G68:Y68,19,0)</f>
        <v>#N/A</v>
      </c>
      <c r="H70" t="e">
        <f t="shared" si="5"/>
        <v>#N/A</v>
      </c>
      <c r="I70">
        <f>VLOOKUP(B70,'Diamond '!$B$4:$H$256,4,0)</f>
        <v>0.57</v>
      </c>
      <c r="J70" t="e">
        <f>VLOOKUP(B70,'system Report'!$G$1:$U$219,15,0)</f>
        <v>#N/A</v>
      </c>
      <c r="K70" t="e">
        <f t="shared" si="6"/>
        <v>#N/A</v>
      </c>
      <c r="M70" t="e">
        <f>VLOOKUP(B70,'system Report'!$G$1:$AC$219,23,0)</f>
        <v>#N/A</v>
      </c>
      <c r="O70" t="e">
        <f>VLOOKUP(D70,'system Report'!$G$1:$AC$219,23,0)</f>
        <v>#N/A</v>
      </c>
      <c r="P70" t="e">
        <f>VLOOKUP(B70,'system Report'!$G$1:$AF$219,25,FALSE)</f>
        <v>#N/A</v>
      </c>
      <c r="Q70" t="e">
        <f t="shared" si="7"/>
        <v>#N/A</v>
      </c>
    </row>
    <row r="71" spans="1:17">
      <c r="A71" s="18"/>
      <c r="B71" s="18">
        <v>5393</v>
      </c>
      <c r="C71">
        <f>VLOOKUP(B71,'Gold Ornamnet'!$B$4:$E$231,4,FALSE)</f>
        <v>38.16</v>
      </c>
      <c r="D71" t="e">
        <f>VLOOKUP(B71,'system Report'!$G$1:$Q$219,11,FALSE)</f>
        <v>#N/A</v>
      </c>
      <c r="E71" t="e">
        <f t="shared" si="4"/>
        <v>#N/A</v>
      </c>
      <c r="F71" t="e">
        <f>VLOOKUP(B71,silver!$B$4:$E$117,2,FALSE)</f>
        <v>#N/A</v>
      </c>
      <c r="G71" t="e">
        <f>VLOOKUP(B71,'system Report'!G69:Y69,19,0)</f>
        <v>#N/A</v>
      </c>
      <c r="H71" t="e">
        <f t="shared" si="5"/>
        <v>#N/A</v>
      </c>
      <c r="I71" t="e">
        <f>VLOOKUP(B71,'Diamond '!$B$4:$H$256,4,0)</f>
        <v>#N/A</v>
      </c>
      <c r="J71" t="e">
        <f>VLOOKUP(B71,'system Report'!$G$1:$U$219,15,0)</f>
        <v>#N/A</v>
      </c>
      <c r="K71" t="e">
        <f t="shared" si="6"/>
        <v>#N/A</v>
      </c>
      <c r="M71" t="e">
        <f>VLOOKUP(B71,'system Report'!$G$1:$AC$219,23,0)</f>
        <v>#N/A</v>
      </c>
      <c r="O71" t="e">
        <f>VLOOKUP(D71,'system Report'!$G$1:$AC$219,23,0)</f>
        <v>#N/A</v>
      </c>
      <c r="P71" t="e">
        <f>VLOOKUP(B71,'system Report'!$G$1:$AF$219,25,FALSE)</f>
        <v>#N/A</v>
      </c>
      <c r="Q71" t="e">
        <f t="shared" si="7"/>
        <v>#N/A</v>
      </c>
    </row>
    <row r="72" spans="1:17">
      <c r="A72" s="18"/>
      <c r="B72" s="18">
        <v>5394</v>
      </c>
      <c r="C72">
        <f>VLOOKUP(B72,'Gold Ornamnet'!$B$4:$E$231,4,FALSE)</f>
        <v>58.04</v>
      </c>
      <c r="D72" t="e">
        <f>VLOOKUP(B72,'system Report'!$G$1:$Q$219,11,FALSE)</f>
        <v>#N/A</v>
      </c>
      <c r="E72" t="e">
        <f t="shared" si="4"/>
        <v>#N/A</v>
      </c>
      <c r="F72" t="e">
        <f>VLOOKUP(B72,silver!$B$4:$E$117,2,FALSE)</f>
        <v>#N/A</v>
      </c>
      <c r="G72" t="e">
        <f>VLOOKUP(B72,'system Report'!G70:Y70,19,0)</f>
        <v>#N/A</v>
      </c>
      <c r="H72" t="e">
        <f t="shared" si="5"/>
        <v>#N/A</v>
      </c>
      <c r="I72" t="e">
        <f>VLOOKUP(B72,'Diamond '!$B$4:$H$256,4,0)</f>
        <v>#N/A</v>
      </c>
      <c r="J72" t="e">
        <f>VLOOKUP(B72,'system Report'!$G$1:$U$219,15,0)</f>
        <v>#N/A</v>
      </c>
      <c r="K72" t="e">
        <f t="shared" si="6"/>
        <v>#N/A</v>
      </c>
      <c r="M72" t="e">
        <f>VLOOKUP(B72,'system Report'!$G$1:$AC$219,23,0)</f>
        <v>#N/A</v>
      </c>
      <c r="O72" t="e">
        <f>VLOOKUP(D72,'system Report'!$G$1:$AC$219,23,0)</f>
        <v>#N/A</v>
      </c>
      <c r="P72" t="e">
        <f>VLOOKUP(B72,'system Report'!$G$1:$AF$219,25,FALSE)</f>
        <v>#N/A</v>
      </c>
      <c r="Q72" t="e">
        <f t="shared" si="7"/>
        <v>#N/A</v>
      </c>
    </row>
    <row r="73" spans="1:17">
      <c r="A73" s="18"/>
      <c r="B73" s="18">
        <v>5395</v>
      </c>
      <c r="C73">
        <f>VLOOKUP(B73,'Gold Ornamnet'!$B$4:$E$231,4,FALSE)</f>
        <v>142.54</v>
      </c>
      <c r="D73" t="e">
        <f>VLOOKUP(B73,'system Report'!$G$1:$Q$219,11,FALSE)</f>
        <v>#N/A</v>
      </c>
      <c r="E73" t="e">
        <f t="shared" si="4"/>
        <v>#N/A</v>
      </c>
      <c r="F73" t="e">
        <f>VLOOKUP(B73,silver!$B$4:$E$117,2,FALSE)</f>
        <v>#N/A</v>
      </c>
      <c r="G73" t="e">
        <f>VLOOKUP(B73,'system Report'!G71:Y71,19,0)</f>
        <v>#N/A</v>
      </c>
      <c r="H73" t="e">
        <f t="shared" si="5"/>
        <v>#N/A</v>
      </c>
      <c r="I73" t="e">
        <f>VLOOKUP(B73,'Diamond '!$B$4:$H$256,4,0)</f>
        <v>#N/A</v>
      </c>
      <c r="J73" t="e">
        <f>VLOOKUP(B73,'system Report'!$G$1:$U$219,15,0)</f>
        <v>#N/A</v>
      </c>
      <c r="K73" t="e">
        <f t="shared" si="6"/>
        <v>#N/A</v>
      </c>
      <c r="M73" t="e">
        <f>VLOOKUP(B73,'system Report'!$G$1:$AC$219,23,0)</f>
        <v>#N/A</v>
      </c>
      <c r="O73" t="e">
        <f>VLOOKUP(D73,'system Report'!$G$1:$AC$219,23,0)</f>
        <v>#N/A</v>
      </c>
      <c r="P73" t="e">
        <f>VLOOKUP(B73,'system Report'!$G$1:$AF$219,25,FALSE)</f>
        <v>#N/A</v>
      </c>
      <c r="Q73" t="e">
        <f t="shared" si="7"/>
        <v>#N/A</v>
      </c>
    </row>
    <row r="74" spans="1:17">
      <c r="A74" s="18"/>
      <c r="B74" s="18">
        <v>5488</v>
      </c>
      <c r="C74">
        <f>VLOOKUP(B74,'Gold Ornamnet'!$B$4:$E$231,4,FALSE)</f>
        <v>41.34</v>
      </c>
      <c r="D74" t="e">
        <f>VLOOKUP(B74,'system Report'!$G$1:$Q$219,11,FALSE)</f>
        <v>#N/A</v>
      </c>
      <c r="E74" t="e">
        <f t="shared" si="4"/>
        <v>#N/A</v>
      </c>
      <c r="F74" t="e">
        <f>VLOOKUP(B74,silver!$B$4:$E$117,2,FALSE)</f>
        <v>#N/A</v>
      </c>
      <c r="G74" t="e">
        <f>VLOOKUP(B74,'system Report'!G72:Y72,19,0)</f>
        <v>#N/A</v>
      </c>
      <c r="H74" t="e">
        <f t="shared" si="5"/>
        <v>#N/A</v>
      </c>
      <c r="I74" t="e">
        <f>VLOOKUP(B74,'Diamond '!$B$4:$H$256,4,0)</f>
        <v>#N/A</v>
      </c>
      <c r="J74" t="e">
        <f>VLOOKUP(B74,'system Report'!$G$1:$U$219,15,0)</f>
        <v>#N/A</v>
      </c>
      <c r="K74" t="e">
        <f t="shared" si="6"/>
        <v>#N/A</v>
      </c>
      <c r="M74" t="e">
        <f>VLOOKUP(B74,'system Report'!$G$1:$AC$219,23,0)</f>
        <v>#N/A</v>
      </c>
      <c r="O74" t="e">
        <f>VLOOKUP(D74,'system Report'!$G$1:$AC$219,23,0)</f>
        <v>#N/A</v>
      </c>
      <c r="P74" t="e">
        <f>VLOOKUP(B74,'system Report'!$G$1:$AF$219,25,FALSE)</f>
        <v>#N/A</v>
      </c>
      <c r="Q74" t="e">
        <f t="shared" si="7"/>
        <v>#N/A</v>
      </c>
    </row>
    <row r="75" spans="1:17">
      <c r="A75" s="18" t="s">
        <v>16</v>
      </c>
      <c r="B75" s="18"/>
      <c r="C75" t="e">
        <f>VLOOKUP(B75,'Gold Ornamnet'!$B$4:$E$231,4,FALSE)</f>
        <v>#N/A</v>
      </c>
      <c r="D75" t="e">
        <f>VLOOKUP(B75,'system Report'!$G$1:$Q$219,11,FALSE)</f>
        <v>#N/A</v>
      </c>
      <c r="E75" t="e">
        <f t="shared" si="4"/>
        <v>#N/A</v>
      </c>
      <c r="F75" t="e">
        <f>VLOOKUP(B75,silver!$B$4:$E$117,2,FALSE)</f>
        <v>#N/A</v>
      </c>
      <c r="G75" t="e">
        <f>VLOOKUP(B75,'system Report'!G73:Y73,19,0)</f>
        <v>#N/A</v>
      </c>
      <c r="H75" t="e">
        <f t="shared" si="5"/>
        <v>#N/A</v>
      </c>
      <c r="I75" t="e">
        <f>VLOOKUP(B75,'Diamond '!$B$4:$H$256,4,0)</f>
        <v>#N/A</v>
      </c>
      <c r="J75" t="e">
        <f>VLOOKUP(B75,'system Report'!$G$1:$U$219,15,0)</f>
        <v>#N/A</v>
      </c>
      <c r="K75" t="e">
        <f t="shared" si="6"/>
        <v>#N/A</v>
      </c>
      <c r="M75" t="e">
        <f>VLOOKUP(B75,'system Report'!$G$1:$AC$219,23,0)</f>
        <v>#N/A</v>
      </c>
      <c r="O75" t="e">
        <f>VLOOKUP(D75,'system Report'!$G$1:$AC$219,23,0)</f>
        <v>#N/A</v>
      </c>
      <c r="P75" t="e">
        <f>VLOOKUP(B75,'system Report'!$G$1:$AF$219,25,FALSE)</f>
        <v>#N/A</v>
      </c>
      <c r="Q75" t="e">
        <f t="shared" si="7"/>
        <v>#N/A</v>
      </c>
    </row>
    <row r="76" spans="1:17">
      <c r="A76" s="18"/>
      <c r="B76" s="18">
        <v>1541</v>
      </c>
      <c r="C76">
        <f>VLOOKUP(B76,'Gold Ornamnet'!$B$4:$E$231,4,FALSE)</f>
        <v>321.51</v>
      </c>
      <c r="D76" t="e">
        <f>VLOOKUP(B76,'system Report'!$G$1:$Q$219,11,FALSE)</f>
        <v>#N/A</v>
      </c>
      <c r="E76" t="e">
        <f t="shared" si="4"/>
        <v>#N/A</v>
      </c>
      <c r="F76" t="e">
        <f>VLOOKUP(B76,silver!$B$4:$E$117,2,FALSE)</f>
        <v>#N/A</v>
      </c>
      <c r="G76" t="e">
        <f>VLOOKUP(B76,'system Report'!G74:Y74,19,0)</f>
        <v>#N/A</v>
      </c>
      <c r="H76" t="e">
        <f t="shared" si="5"/>
        <v>#N/A</v>
      </c>
      <c r="I76">
        <f>VLOOKUP(B76,'Diamond '!$B$4:$H$256,4,0)</f>
        <v>8.13</v>
      </c>
      <c r="J76" t="e">
        <f>VLOOKUP(B76,'system Report'!$G$1:$U$219,15,0)</f>
        <v>#N/A</v>
      </c>
      <c r="K76" t="e">
        <f t="shared" si="6"/>
        <v>#N/A</v>
      </c>
      <c r="M76" t="e">
        <f>VLOOKUP(B76,'system Report'!$G$1:$AC$219,23,0)</f>
        <v>#N/A</v>
      </c>
      <c r="O76" t="e">
        <f>VLOOKUP(D76,'system Report'!$G$1:$AC$219,23,0)</f>
        <v>#N/A</v>
      </c>
      <c r="P76" t="e">
        <f>VLOOKUP(B76,'system Report'!$G$1:$AF$219,25,FALSE)</f>
        <v>#N/A</v>
      </c>
      <c r="Q76" t="e">
        <f t="shared" si="7"/>
        <v>#N/A</v>
      </c>
    </row>
    <row r="77" spans="1:17">
      <c r="A77" s="18"/>
      <c r="B77" s="18">
        <v>1613</v>
      </c>
      <c r="C77">
        <f>VLOOKUP(B77,'Gold Ornamnet'!$B$4:$E$231,4,FALSE)</f>
        <v>225.68</v>
      </c>
      <c r="D77" t="e">
        <f>VLOOKUP(B77,'system Report'!$G$1:$Q$219,11,FALSE)</f>
        <v>#N/A</v>
      </c>
      <c r="E77" t="e">
        <f t="shared" si="4"/>
        <v>#N/A</v>
      </c>
      <c r="F77" t="e">
        <f>VLOOKUP(B77,silver!$B$4:$E$117,2,FALSE)</f>
        <v>#N/A</v>
      </c>
      <c r="G77" t="e">
        <f>VLOOKUP(B77,'system Report'!G75:Y75,19,0)</f>
        <v>#N/A</v>
      </c>
      <c r="H77" t="e">
        <f t="shared" si="5"/>
        <v>#N/A</v>
      </c>
      <c r="I77">
        <f>VLOOKUP(B77,'Diamond '!$B$4:$H$256,4,0)</f>
        <v>4.18</v>
      </c>
      <c r="J77" t="e">
        <f>VLOOKUP(B77,'system Report'!$G$1:$U$219,15,0)</f>
        <v>#N/A</v>
      </c>
      <c r="K77" t="e">
        <f t="shared" si="6"/>
        <v>#N/A</v>
      </c>
      <c r="M77" t="e">
        <f>VLOOKUP(B77,'system Report'!$G$1:$AC$219,23,0)</f>
        <v>#N/A</v>
      </c>
      <c r="O77" t="e">
        <f>VLOOKUP(D77,'system Report'!$G$1:$AC$219,23,0)</f>
        <v>#N/A</v>
      </c>
      <c r="P77" t="e">
        <f>VLOOKUP(B77,'system Report'!$G$1:$AF$219,25,FALSE)</f>
        <v>#N/A</v>
      </c>
      <c r="Q77" t="e">
        <f t="shared" si="7"/>
        <v>#N/A</v>
      </c>
    </row>
    <row r="78" spans="1:17">
      <c r="A78" s="18"/>
      <c r="B78" s="18">
        <v>1798</v>
      </c>
      <c r="C78">
        <f>VLOOKUP(B78,'Gold Ornamnet'!$B$4:$E$231,4,FALSE)</f>
        <v>271.8</v>
      </c>
      <c r="D78" t="e">
        <f>VLOOKUP(B78,'system Report'!$G$1:$Q$219,11,FALSE)</f>
        <v>#N/A</v>
      </c>
      <c r="E78" t="e">
        <f t="shared" si="4"/>
        <v>#N/A</v>
      </c>
      <c r="F78" t="e">
        <f>VLOOKUP(B78,silver!$B$4:$E$117,2,FALSE)</f>
        <v>#N/A</v>
      </c>
      <c r="G78" t="e">
        <f>VLOOKUP(B78,'system Report'!G76:Y76,19,0)</f>
        <v>#N/A</v>
      </c>
      <c r="H78" t="e">
        <f t="shared" si="5"/>
        <v>#N/A</v>
      </c>
      <c r="I78">
        <f>VLOOKUP(B78,'Diamond '!$B$4:$H$256,4,0)</f>
        <v>7.88</v>
      </c>
      <c r="J78" t="e">
        <f>VLOOKUP(B78,'system Report'!$G$1:$U$219,15,0)</f>
        <v>#N/A</v>
      </c>
      <c r="K78" t="e">
        <f t="shared" si="6"/>
        <v>#N/A</v>
      </c>
      <c r="M78" t="e">
        <f>VLOOKUP(B78,'system Report'!$G$1:$AC$219,23,0)</f>
        <v>#N/A</v>
      </c>
      <c r="O78" t="e">
        <f>VLOOKUP(D78,'system Report'!$G$1:$AC$219,23,0)</f>
        <v>#N/A</v>
      </c>
      <c r="P78" t="e">
        <f>VLOOKUP(B78,'system Report'!$G$1:$AF$219,25,FALSE)</f>
        <v>#N/A</v>
      </c>
      <c r="Q78" t="e">
        <f t="shared" si="7"/>
        <v>#N/A</v>
      </c>
    </row>
    <row r="79" spans="1:17">
      <c r="A79" s="18"/>
      <c r="B79" s="18">
        <v>1837</v>
      </c>
      <c r="C79">
        <f>VLOOKUP(B79,'Gold Ornamnet'!$B$4:$E$231,4,FALSE)</f>
        <v>438.89</v>
      </c>
      <c r="D79" t="e">
        <f>VLOOKUP(B79,'system Report'!$G$1:$Q$219,11,FALSE)</f>
        <v>#N/A</v>
      </c>
      <c r="E79" t="e">
        <f t="shared" si="4"/>
        <v>#N/A</v>
      </c>
      <c r="F79" t="e">
        <f>VLOOKUP(B79,silver!$B$4:$E$117,2,FALSE)</f>
        <v>#N/A</v>
      </c>
      <c r="G79" t="e">
        <f>VLOOKUP(B79,'system Report'!G77:Y77,19,0)</f>
        <v>#N/A</v>
      </c>
      <c r="H79" t="e">
        <f t="shared" si="5"/>
        <v>#N/A</v>
      </c>
      <c r="I79">
        <f>VLOOKUP(B79,'Diamond '!$B$4:$H$256,4,0)</f>
        <v>11.1</v>
      </c>
      <c r="J79" t="e">
        <f>VLOOKUP(B79,'system Report'!$G$1:$U$219,15,0)</f>
        <v>#N/A</v>
      </c>
      <c r="K79" t="e">
        <f t="shared" si="6"/>
        <v>#N/A</v>
      </c>
      <c r="M79" t="e">
        <f>VLOOKUP(B79,'system Report'!$G$1:$AC$219,23,0)</f>
        <v>#N/A</v>
      </c>
      <c r="O79" t="e">
        <f>VLOOKUP(D79,'system Report'!$G$1:$AC$219,23,0)</f>
        <v>#N/A</v>
      </c>
      <c r="P79" t="e">
        <f>VLOOKUP(B79,'system Report'!$G$1:$AF$219,25,FALSE)</f>
        <v>#N/A</v>
      </c>
      <c r="Q79" t="e">
        <f t="shared" si="7"/>
        <v>#N/A</v>
      </c>
    </row>
    <row r="80" spans="1:17">
      <c r="A80" s="18"/>
      <c r="B80" s="18">
        <v>1838</v>
      </c>
      <c r="C80">
        <f>VLOOKUP(B80,'Gold Ornamnet'!$B$4:$E$231,4,FALSE)</f>
        <v>368.29</v>
      </c>
      <c r="D80" t="e">
        <f>VLOOKUP(B80,'system Report'!$G$1:$Q$219,11,FALSE)</f>
        <v>#N/A</v>
      </c>
      <c r="E80" t="e">
        <f t="shared" si="4"/>
        <v>#N/A</v>
      </c>
      <c r="F80" t="e">
        <f>VLOOKUP(B80,silver!$B$4:$E$117,2,FALSE)</f>
        <v>#N/A</v>
      </c>
      <c r="G80" t="e">
        <f>VLOOKUP(B80,'system Report'!G78:Y78,19,0)</f>
        <v>#N/A</v>
      </c>
      <c r="H80" t="e">
        <f t="shared" si="5"/>
        <v>#N/A</v>
      </c>
      <c r="I80">
        <f>VLOOKUP(B80,'Diamond '!$B$4:$H$256,4,0)</f>
        <v>16.26</v>
      </c>
      <c r="J80" t="e">
        <f>VLOOKUP(B80,'system Report'!$G$1:$U$219,15,0)</f>
        <v>#N/A</v>
      </c>
      <c r="K80" t="e">
        <f t="shared" si="6"/>
        <v>#N/A</v>
      </c>
      <c r="M80" t="e">
        <f>VLOOKUP(B80,'system Report'!$G$1:$AC$219,23,0)</f>
        <v>#N/A</v>
      </c>
      <c r="O80" t="e">
        <f>VLOOKUP(D80,'system Report'!$G$1:$AC$219,23,0)</f>
        <v>#N/A</v>
      </c>
      <c r="P80" t="e">
        <f>VLOOKUP(B80,'system Report'!$G$1:$AF$219,25,FALSE)</f>
        <v>#N/A</v>
      </c>
      <c r="Q80" t="e">
        <f t="shared" si="7"/>
        <v>#N/A</v>
      </c>
    </row>
    <row r="81" spans="1:17">
      <c r="A81" s="18"/>
      <c r="B81" s="18">
        <v>2767</v>
      </c>
      <c r="C81">
        <f>VLOOKUP(B81,'Gold Ornamnet'!$B$4:$E$231,4,FALSE)</f>
        <v>298.96</v>
      </c>
      <c r="D81" t="e">
        <f>VLOOKUP(B81,'system Report'!$G$1:$Q$219,11,FALSE)</f>
        <v>#N/A</v>
      </c>
      <c r="E81" t="e">
        <f t="shared" si="4"/>
        <v>#N/A</v>
      </c>
      <c r="F81" t="e">
        <f>VLOOKUP(B81,silver!$B$4:$E$117,2,FALSE)</f>
        <v>#N/A</v>
      </c>
      <c r="G81" t="e">
        <f>VLOOKUP(B81,'system Report'!G79:Y79,19,0)</f>
        <v>#N/A</v>
      </c>
      <c r="H81" t="e">
        <f t="shared" si="5"/>
        <v>#N/A</v>
      </c>
      <c r="I81">
        <f>VLOOKUP(B81,'Diamond '!$B$4:$H$256,4,0)</f>
        <v>7.3</v>
      </c>
      <c r="J81" t="e">
        <f>VLOOKUP(B81,'system Report'!$G$1:$U$219,15,0)</f>
        <v>#N/A</v>
      </c>
      <c r="K81" t="e">
        <f t="shared" si="6"/>
        <v>#N/A</v>
      </c>
      <c r="M81" t="e">
        <f>VLOOKUP(B81,'system Report'!$G$1:$AC$219,23,0)</f>
        <v>#N/A</v>
      </c>
      <c r="O81" t="e">
        <f>VLOOKUP(D81,'system Report'!$G$1:$AC$219,23,0)</f>
        <v>#N/A</v>
      </c>
      <c r="P81" t="e">
        <f>VLOOKUP(B81,'system Report'!$G$1:$AF$219,25,FALSE)</f>
        <v>#N/A</v>
      </c>
      <c r="Q81" t="e">
        <f t="shared" si="7"/>
        <v>#N/A</v>
      </c>
    </row>
    <row r="82" spans="1:17">
      <c r="A82" s="18"/>
      <c r="B82" s="18">
        <v>2768</v>
      </c>
      <c r="C82">
        <f>VLOOKUP(B82,'Gold Ornamnet'!$B$4:$E$231,4,FALSE)</f>
        <v>297.28</v>
      </c>
      <c r="D82" t="e">
        <f>VLOOKUP(B82,'system Report'!$G$1:$Q$219,11,FALSE)</f>
        <v>#N/A</v>
      </c>
      <c r="E82" t="e">
        <f t="shared" si="4"/>
        <v>#N/A</v>
      </c>
      <c r="F82" t="e">
        <f>VLOOKUP(B82,silver!$B$4:$E$117,2,FALSE)</f>
        <v>#N/A</v>
      </c>
      <c r="G82" t="e">
        <f>VLOOKUP(B82,'system Report'!G80:Y80,19,0)</f>
        <v>#N/A</v>
      </c>
      <c r="H82" t="e">
        <f t="shared" si="5"/>
        <v>#N/A</v>
      </c>
      <c r="I82">
        <f>VLOOKUP(B82,'Diamond '!$B$4:$H$256,4,0)</f>
        <v>5.17</v>
      </c>
      <c r="J82" t="e">
        <f>VLOOKUP(B82,'system Report'!$G$1:$U$219,15,0)</f>
        <v>#N/A</v>
      </c>
      <c r="K82" t="e">
        <f t="shared" si="6"/>
        <v>#N/A</v>
      </c>
      <c r="M82" t="e">
        <f>VLOOKUP(B82,'system Report'!$G$1:$AC$219,23,0)</f>
        <v>#N/A</v>
      </c>
      <c r="O82" t="e">
        <f>VLOOKUP(D82,'system Report'!$G$1:$AC$219,23,0)</f>
        <v>#N/A</v>
      </c>
      <c r="P82" t="e">
        <f>VLOOKUP(B82,'system Report'!$G$1:$AF$219,25,FALSE)</f>
        <v>#N/A</v>
      </c>
      <c r="Q82" t="e">
        <f t="shared" si="7"/>
        <v>#N/A</v>
      </c>
    </row>
    <row r="83" spans="1:17">
      <c r="A83" s="18"/>
      <c r="B83" s="18">
        <v>3142</v>
      </c>
      <c r="C83">
        <f>VLOOKUP(B83,'Gold Ornamnet'!$B$4:$E$231,4,FALSE)</f>
        <v>324.07</v>
      </c>
      <c r="D83" t="e">
        <f>VLOOKUP(B83,'system Report'!$G$1:$Q$219,11,FALSE)</f>
        <v>#N/A</v>
      </c>
      <c r="E83" t="e">
        <f t="shared" si="4"/>
        <v>#N/A</v>
      </c>
      <c r="F83" t="e">
        <f>VLOOKUP(B83,silver!$B$4:$E$117,2,FALSE)</f>
        <v>#N/A</v>
      </c>
      <c r="G83" t="e">
        <f>VLOOKUP(B83,'system Report'!G81:Y81,19,0)</f>
        <v>#N/A</v>
      </c>
      <c r="H83" t="e">
        <f t="shared" si="5"/>
        <v>#N/A</v>
      </c>
      <c r="I83">
        <f>VLOOKUP(B83,'Diamond '!$B$4:$H$256,4,0)</f>
        <v>9.53</v>
      </c>
      <c r="J83" t="e">
        <f>VLOOKUP(B83,'system Report'!$G$1:$U$219,15,0)</f>
        <v>#N/A</v>
      </c>
      <c r="K83" t="e">
        <f t="shared" si="6"/>
        <v>#N/A</v>
      </c>
      <c r="M83" t="e">
        <f>VLOOKUP(B83,'system Report'!$G$1:$AC$219,23,0)</f>
        <v>#N/A</v>
      </c>
      <c r="O83" t="e">
        <f>VLOOKUP(D83,'system Report'!$G$1:$AC$219,23,0)</f>
        <v>#N/A</v>
      </c>
      <c r="P83" t="e">
        <f>VLOOKUP(B83,'system Report'!$G$1:$AF$219,25,FALSE)</f>
        <v>#N/A</v>
      </c>
      <c r="Q83" t="e">
        <f t="shared" si="7"/>
        <v>#N/A</v>
      </c>
    </row>
    <row r="84" spans="1:17">
      <c r="A84" s="18"/>
      <c r="B84" s="18">
        <v>4220</v>
      </c>
      <c r="C84">
        <f>VLOOKUP(B84,'Gold Ornamnet'!$B$4:$E$231,4,FALSE)</f>
        <v>364.27</v>
      </c>
      <c r="D84" t="e">
        <f>VLOOKUP(B84,'system Report'!$G$1:$Q$219,11,FALSE)</f>
        <v>#N/A</v>
      </c>
      <c r="E84" t="e">
        <f t="shared" si="4"/>
        <v>#N/A</v>
      </c>
      <c r="F84" t="e">
        <f>VLOOKUP(B84,silver!$B$4:$E$117,2,FALSE)</f>
        <v>#N/A</v>
      </c>
      <c r="G84" t="e">
        <f>VLOOKUP(B84,'system Report'!G82:Y82,19,0)</f>
        <v>#N/A</v>
      </c>
      <c r="H84" t="e">
        <f t="shared" si="5"/>
        <v>#N/A</v>
      </c>
      <c r="I84">
        <f>VLOOKUP(B84,'Diamond '!$B$4:$H$256,4,0)</f>
        <v>8.37</v>
      </c>
      <c r="J84" t="e">
        <f>VLOOKUP(B84,'system Report'!$G$1:$U$219,15,0)</f>
        <v>#N/A</v>
      </c>
      <c r="K84" t="e">
        <f t="shared" si="6"/>
        <v>#N/A</v>
      </c>
      <c r="M84" t="e">
        <f>VLOOKUP(B84,'system Report'!$G$1:$AC$219,23,0)</f>
        <v>#N/A</v>
      </c>
      <c r="O84" t="e">
        <f>VLOOKUP(D84,'system Report'!$G$1:$AC$219,23,0)</f>
        <v>#N/A</v>
      </c>
      <c r="P84" t="e">
        <f>VLOOKUP(B84,'system Report'!$G$1:$AF$219,25,FALSE)</f>
        <v>#N/A</v>
      </c>
      <c r="Q84" t="e">
        <f t="shared" si="7"/>
        <v>#N/A</v>
      </c>
    </row>
    <row r="85" spans="1:17">
      <c r="A85" s="18"/>
      <c r="B85" s="18">
        <v>4239</v>
      </c>
      <c r="C85">
        <f>VLOOKUP(B85,'Gold Ornamnet'!$B$4:$E$231,4,FALSE)</f>
        <v>148.2</v>
      </c>
      <c r="D85" t="e">
        <f>VLOOKUP(B85,'system Report'!$G$1:$Q$219,11,FALSE)</f>
        <v>#N/A</v>
      </c>
      <c r="E85" t="e">
        <f t="shared" si="4"/>
        <v>#N/A</v>
      </c>
      <c r="F85" t="e">
        <f>VLOOKUP(B85,silver!$B$4:$E$117,2,FALSE)</f>
        <v>#N/A</v>
      </c>
      <c r="G85" t="e">
        <f>VLOOKUP(B85,'system Report'!G83:Y83,19,0)</f>
        <v>#N/A</v>
      </c>
      <c r="H85" t="e">
        <f t="shared" si="5"/>
        <v>#N/A</v>
      </c>
      <c r="I85">
        <f>VLOOKUP(B85,'Diamond '!$B$4:$H$256,4,0)</f>
        <v>3.38</v>
      </c>
      <c r="J85" t="e">
        <f>VLOOKUP(B85,'system Report'!$G$1:$U$219,15,0)</f>
        <v>#N/A</v>
      </c>
      <c r="K85" t="e">
        <f t="shared" si="6"/>
        <v>#N/A</v>
      </c>
      <c r="M85" t="e">
        <f>VLOOKUP(B85,'system Report'!$G$1:$AC$219,23,0)</f>
        <v>#N/A</v>
      </c>
      <c r="O85" t="e">
        <f>VLOOKUP(D85,'system Report'!$G$1:$AC$219,23,0)</f>
        <v>#N/A</v>
      </c>
      <c r="P85" t="e">
        <f>VLOOKUP(B85,'system Report'!$G$1:$AF$219,25,FALSE)</f>
        <v>#N/A</v>
      </c>
      <c r="Q85" t="e">
        <f t="shared" si="7"/>
        <v>#N/A</v>
      </c>
    </row>
    <row r="86" spans="1:17">
      <c r="A86" s="18"/>
      <c r="B86" s="18">
        <v>4401</v>
      </c>
      <c r="C86">
        <f>VLOOKUP(B86,'Gold Ornamnet'!$B$4:$E$231,4,FALSE)</f>
        <v>221.53</v>
      </c>
      <c r="D86" t="e">
        <f>VLOOKUP(B86,'system Report'!$G$1:$Q$219,11,FALSE)</f>
        <v>#N/A</v>
      </c>
      <c r="E86" t="e">
        <f t="shared" si="4"/>
        <v>#N/A</v>
      </c>
      <c r="F86" t="e">
        <f>VLOOKUP(B86,silver!$B$4:$E$117,2,FALSE)</f>
        <v>#N/A</v>
      </c>
      <c r="G86" t="e">
        <f>VLOOKUP(B86,'system Report'!G84:Y84,19,0)</f>
        <v>#N/A</v>
      </c>
      <c r="H86" t="e">
        <f t="shared" si="5"/>
        <v>#N/A</v>
      </c>
      <c r="I86">
        <f>VLOOKUP(B86,'Diamond '!$B$4:$H$256,4,0)</f>
        <v>3.935</v>
      </c>
      <c r="J86" t="e">
        <f>VLOOKUP(B86,'system Report'!$G$1:$U$219,15,0)</f>
        <v>#N/A</v>
      </c>
      <c r="K86" t="e">
        <f t="shared" si="6"/>
        <v>#N/A</v>
      </c>
      <c r="M86" t="e">
        <f>VLOOKUP(B86,'system Report'!$G$1:$AC$219,23,0)</f>
        <v>#N/A</v>
      </c>
      <c r="O86" t="e">
        <f>VLOOKUP(D86,'system Report'!$G$1:$AC$219,23,0)</f>
        <v>#N/A</v>
      </c>
      <c r="P86" t="e">
        <f>VLOOKUP(B86,'system Report'!$G$1:$AF$219,25,FALSE)</f>
        <v>#N/A</v>
      </c>
      <c r="Q86" t="e">
        <f t="shared" si="7"/>
        <v>#N/A</v>
      </c>
    </row>
    <row r="87" spans="1:17">
      <c r="A87" s="18"/>
      <c r="B87" s="18">
        <v>4625</v>
      </c>
      <c r="C87">
        <f>VLOOKUP(B87,'Gold Ornamnet'!$B$4:$E$231,4,FALSE)</f>
        <v>221.94</v>
      </c>
      <c r="D87" t="e">
        <f>VLOOKUP(B87,'system Report'!$G$1:$Q$219,11,FALSE)</f>
        <v>#N/A</v>
      </c>
      <c r="E87" t="e">
        <f t="shared" si="4"/>
        <v>#N/A</v>
      </c>
      <c r="F87" t="e">
        <f>VLOOKUP(B87,silver!$B$4:$E$117,2,FALSE)</f>
        <v>#N/A</v>
      </c>
      <c r="G87" t="e">
        <f>VLOOKUP(B87,'system Report'!G85:Y85,19,0)</f>
        <v>#N/A</v>
      </c>
      <c r="H87" t="e">
        <f t="shared" si="5"/>
        <v>#N/A</v>
      </c>
      <c r="I87">
        <f>VLOOKUP(B87,'Diamond '!$B$4:$H$256,4,0)</f>
        <v>1.27</v>
      </c>
      <c r="J87" t="e">
        <f>VLOOKUP(B87,'system Report'!$G$1:$U$219,15,0)</f>
        <v>#N/A</v>
      </c>
      <c r="K87" t="e">
        <f t="shared" si="6"/>
        <v>#N/A</v>
      </c>
      <c r="M87" t="e">
        <f>VLOOKUP(B87,'system Report'!$G$1:$AC$219,23,0)</f>
        <v>#N/A</v>
      </c>
      <c r="O87" t="e">
        <f>VLOOKUP(D87,'system Report'!$G$1:$AC$219,23,0)</f>
        <v>#N/A</v>
      </c>
      <c r="P87" t="e">
        <f>VLOOKUP(B87,'system Report'!$G$1:$AF$219,25,FALSE)</f>
        <v>#N/A</v>
      </c>
      <c r="Q87" t="e">
        <f t="shared" si="7"/>
        <v>#N/A</v>
      </c>
    </row>
    <row r="88" spans="1:17">
      <c r="A88" s="18"/>
      <c r="B88" s="18">
        <v>4682</v>
      </c>
      <c r="C88">
        <f>VLOOKUP(B88,'Gold Ornamnet'!$B$4:$E$231,4,FALSE)</f>
        <v>259.5</v>
      </c>
      <c r="D88" t="e">
        <f>VLOOKUP(B88,'system Report'!$G$1:$Q$219,11,FALSE)</f>
        <v>#N/A</v>
      </c>
      <c r="E88" t="e">
        <f t="shared" si="4"/>
        <v>#N/A</v>
      </c>
      <c r="F88" t="e">
        <f>VLOOKUP(B88,silver!$B$4:$E$117,2,FALSE)</f>
        <v>#N/A</v>
      </c>
      <c r="G88" t="e">
        <f>VLOOKUP(B88,'system Report'!G86:Y86,19,0)</f>
        <v>#N/A</v>
      </c>
      <c r="H88" t="e">
        <f t="shared" si="5"/>
        <v>#N/A</v>
      </c>
      <c r="I88">
        <f>VLOOKUP(B88,'Diamond '!$B$4:$H$256,4,0)</f>
        <v>1.43</v>
      </c>
      <c r="J88" t="e">
        <f>VLOOKUP(B88,'system Report'!$G$1:$U$219,15,0)</f>
        <v>#N/A</v>
      </c>
      <c r="K88" t="e">
        <f t="shared" si="6"/>
        <v>#N/A</v>
      </c>
      <c r="M88" t="e">
        <f>VLOOKUP(B88,'system Report'!$G$1:$AC$219,23,0)</f>
        <v>#N/A</v>
      </c>
      <c r="O88" t="e">
        <f>VLOOKUP(D88,'system Report'!$G$1:$AC$219,23,0)</f>
        <v>#N/A</v>
      </c>
      <c r="P88" t="e">
        <f>VLOOKUP(B88,'system Report'!$G$1:$AF$219,25,FALSE)</f>
        <v>#N/A</v>
      </c>
      <c r="Q88" t="e">
        <f t="shared" si="7"/>
        <v>#N/A</v>
      </c>
    </row>
    <row r="89" spans="1:17">
      <c r="A89" s="18"/>
      <c r="B89" s="18">
        <v>4684</v>
      </c>
      <c r="C89">
        <f>VLOOKUP(B89,'Gold Ornamnet'!$B$4:$E$231,4,FALSE)</f>
        <v>382.98</v>
      </c>
      <c r="D89" t="e">
        <f>VLOOKUP(B89,'system Report'!$G$1:$Q$219,11,FALSE)</f>
        <v>#N/A</v>
      </c>
      <c r="E89" t="e">
        <f t="shared" si="4"/>
        <v>#N/A</v>
      </c>
      <c r="F89" t="e">
        <f>VLOOKUP(B89,silver!$B$4:$E$117,2,FALSE)</f>
        <v>#N/A</v>
      </c>
      <c r="G89" t="e">
        <f>VLOOKUP(B89,'system Report'!G87:Y87,19,0)</f>
        <v>#N/A</v>
      </c>
      <c r="H89" t="e">
        <f t="shared" si="5"/>
        <v>#N/A</v>
      </c>
      <c r="I89">
        <f>VLOOKUP(B89,'Diamond '!$B$4:$H$256,4,0)</f>
        <v>4.72</v>
      </c>
      <c r="J89" t="e">
        <f>VLOOKUP(B89,'system Report'!$G$1:$U$219,15,0)</f>
        <v>#N/A</v>
      </c>
      <c r="K89" t="e">
        <f t="shared" si="6"/>
        <v>#N/A</v>
      </c>
      <c r="M89" t="e">
        <f>VLOOKUP(B89,'system Report'!$G$1:$AC$219,23,0)</f>
        <v>#N/A</v>
      </c>
      <c r="O89" t="e">
        <f>VLOOKUP(D89,'system Report'!$G$1:$AC$219,23,0)</f>
        <v>#N/A</v>
      </c>
      <c r="P89" t="e">
        <f>VLOOKUP(B89,'system Report'!$G$1:$AF$219,25,FALSE)</f>
        <v>#N/A</v>
      </c>
      <c r="Q89" t="e">
        <f t="shared" si="7"/>
        <v>#N/A</v>
      </c>
    </row>
    <row r="90" spans="1:17">
      <c r="A90" s="18"/>
      <c r="B90" s="18">
        <v>4685</v>
      </c>
      <c r="C90">
        <f>VLOOKUP(B90,'Gold Ornamnet'!$B$4:$E$231,4,FALSE)</f>
        <v>46.13</v>
      </c>
      <c r="D90" t="e">
        <f>VLOOKUP(B90,'system Report'!$G$1:$Q$219,11,FALSE)</f>
        <v>#N/A</v>
      </c>
      <c r="E90" t="e">
        <f t="shared" si="4"/>
        <v>#N/A</v>
      </c>
      <c r="F90" t="e">
        <f>VLOOKUP(B90,silver!$B$4:$E$117,2,FALSE)</f>
        <v>#N/A</v>
      </c>
      <c r="G90" t="e">
        <f>VLOOKUP(B90,'system Report'!G88:Y88,19,0)</f>
        <v>#N/A</v>
      </c>
      <c r="H90" t="e">
        <f t="shared" si="5"/>
        <v>#N/A</v>
      </c>
      <c r="I90">
        <f>VLOOKUP(B90,'Diamond '!$B$4:$H$256,4,0)</f>
        <v>7.85</v>
      </c>
      <c r="J90" t="e">
        <f>VLOOKUP(B90,'system Report'!$G$1:$U$219,15,0)</f>
        <v>#N/A</v>
      </c>
      <c r="K90" t="e">
        <f t="shared" si="6"/>
        <v>#N/A</v>
      </c>
      <c r="M90" t="e">
        <f>VLOOKUP(B90,'system Report'!$G$1:$AC$219,23,0)</f>
        <v>#N/A</v>
      </c>
      <c r="O90" t="e">
        <f>VLOOKUP(D90,'system Report'!$G$1:$AC$219,23,0)</f>
        <v>#N/A</v>
      </c>
      <c r="P90" t="e">
        <f>VLOOKUP(B90,'system Report'!$G$1:$AF$219,25,FALSE)</f>
        <v>#N/A</v>
      </c>
      <c r="Q90" t="e">
        <f t="shared" si="7"/>
        <v>#N/A</v>
      </c>
    </row>
    <row r="91" spans="1:17">
      <c r="A91" s="18"/>
      <c r="B91" s="18">
        <v>4686</v>
      </c>
      <c r="C91">
        <f>VLOOKUP(B91,'Gold Ornamnet'!$B$4:$E$231,4,FALSE)</f>
        <v>184.678</v>
      </c>
      <c r="D91" t="e">
        <f>VLOOKUP(B91,'system Report'!$G$1:$Q$219,11,FALSE)</f>
        <v>#N/A</v>
      </c>
      <c r="E91" t="e">
        <f t="shared" si="4"/>
        <v>#N/A</v>
      </c>
      <c r="F91" t="e">
        <f>VLOOKUP(B91,silver!$B$4:$E$117,2,FALSE)</f>
        <v>#N/A</v>
      </c>
      <c r="G91" t="e">
        <f>VLOOKUP(B91,'system Report'!G89:Y89,19,0)</f>
        <v>#N/A</v>
      </c>
      <c r="H91" t="e">
        <f t="shared" si="5"/>
        <v>#N/A</v>
      </c>
      <c r="I91">
        <f>VLOOKUP(B91,'Diamond '!$B$4:$H$256,4,0)</f>
        <v>4.06</v>
      </c>
      <c r="J91" t="e">
        <f>VLOOKUP(B91,'system Report'!$G$1:$U$219,15,0)</f>
        <v>#N/A</v>
      </c>
      <c r="K91" t="e">
        <f t="shared" si="6"/>
        <v>#N/A</v>
      </c>
      <c r="M91" t="e">
        <f>VLOOKUP(B91,'system Report'!$G$1:$AC$219,23,0)</f>
        <v>#N/A</v>
      </c>
      <c r="O91" t="e">
        <f>VLOOKUP(D91,'system Report'!$G$1:$AC$219,23,0)</f>
        <v>#N/A</v>
      </c>
      <c r="P91" t="e">
        <f>VLOOKUP(B91,'system Report'!$G$1:$AF$219,25,FALSE)</f>
        <v>#N/A</v>
      </c>
      <c r="Q91" t="e">
        <f t="shared" si="7"/>
        <v>#N/A</v>
      </c>
    </row>
    <row r="92" spans="1:17">
      <c r="A92" s="18"/>
      <c r="B92" s="18">
        <v>5043</v>
      </c>
      <c r="C92">
        <f>VLOOKUP(B92,'Gold Ornamnet'!$B$4:$E$231,4,FALSE)</f>
        <v>366.225</v>
      </c>
      <c r="D92" t="e">
        <f>VLOOKUP(B92,'system Report'!$G$1:$Q$219,11,FALSE)</f>
        <v>#N/A</v>
      </c>
      <c r="E92" t="e">
        <f t="shared" si="4"/>
        <v>#N/A</v>
      </c>
      <c r="F92" t="e">
        <f>VLOOKUP(B92,silver!$B$4:$E$117,2,FALSE)</f>
        <v>#N/A</v>
      </c>
      <c r="G92" t="e">
        <f>VLOOKUP(B92,'system Report'!G90:Y90,19,0)</f>
        <v>#N/A</v>
      </c>
      <c r="H92" t="e">
        <f t="shared" si="5"/>
        <v>#N/A</v>
      </c>
      <c r="I92">
        <f>VLOOKUP(B92,'Diamond '!$B$4:$H$256,4,0)</f>
        <v>7.79</v>
      </c>
      <c r="J92" t="e">
        <f>VLOOKUP(B92,'system Report'!$G$1:$U$219,15,0)</f>
        <v>#N/A</v>
      </c>
      <c r="K92" t="e">
        <f t="shared" si="6"/>
        <v>#N/A</v>
      </c>
      <c r="M92" t="e">
        <f>VLOOKUP(B92,'system Report'!$G$1:$AC$219,23,0)</f>
        <v>#N/A</v>
      </c>
      <c r="O92" t="e">
        <f>VLOOKUP(D92,'system Report'!$G$1:$AC$219,23,0)</f>
        <v>#N/A</v>
      </c>
      <c r="P92" t="e">
        <f>VLOOKUP(B92,'system Report'!$G$1:$AF$219,25,FALSE)</f>
        <v>#N/A</v>
      </c>
      <c r="Q92" t="e">
        <f t="shared" si="7"/>
        <v>#N/A</v>
      </c>
    </row>
    <row r="93" spans="1:17">
      <c r="A93" s="18"/>
      <c r="B93" s="18">
        <v>5049</v>
      </c>
      <c r="C93">
        <f>VLOOKUP(B93,'Gold Ornamnet'!$B$4:$E$231,4,FALSE)</f>
        <v>491.786</v>
      </c>
      <c r="D93" t="e">
        <f>VLOOKUP(B93,'system Report'!$G$1:$Q$219,11,FALSE)</f>
        <v>#N/A</v>
      </c>
      <c r="E93" t="e">
        <f t="shared" si="4"/>
        <v>#N/A</v>
      </c>
      <c r="F93" t="e">
        <f>VLOOKUP(B93,silver!$B$4:$E$117,2,FALSE)</f>
        <v>#N/A</v>
      </c>
      <c r="G93" t="e">
        <f>VLOOKUP(B93,'system Report'!G91:Y91,19,0)</f>
        <v>#N/A</v>
      </c>
      <c r="H93" t="e">
        <f t="shared" si="5"/>
        <v>#N/A</v>
      </c>
      <c r="I93">
        <f>VLOOKUP(B93,'Diamond '!$B$4:$H$256,4,0)</f>
        <v>4.95</v>
      </c>
      <c r="J93" t="e">
        <f>VLOOKUP(B93,'system Report'!$G$1:$U$219,15,0)</f>
        <v>#N/A</v>
      </c>
      <c r="K93" t="e">
        <f t="shared" si="6"/>
        <v>#N/A</v>
      </c>
      <c r="M93" t="e">
        <f>VLOOKUP(B93,'system Report'!$G$1:$AC$219,23,0)</f>
        <v>#N/A</v>
      </c>
      <c r="O93" t="e">
        <f>VLOOKUP(D93,'system Report'!$G$1:$AC$219,23,0)</f>
        <v>#N/A</v>
      </c>
      <c r="P93" t="e">
        <f>VLOOKUP(B93,'system Report'!$G$1:$AF$219,25,FALSE)</f>
        <v>#N/A</v>
      </c>
      <c r="Q93" t="e">
        <f t="shared" si="7"/>
        <v>#N/A</v>
      </c>
    </row>
    <row r="94" spans="1:17">
      <c r="A94" s="18"/>
      <c r="B94" s="18">
        <v>5241</v>
      </c>
      <c r="C94">
        <f>VLOOKUP(B94,'Gold Ornamnet'!$B$4:$E$231,4,FALSE)</f>
        <v>273.96</v>
      </c>
      <c r="D94" t="e">
        <f>VLOOKUP(B94,'system Report'!$G$1:$Q$219,11,FALSE)</f>
        <v>#N/A</v>
      </c>
      <c r="E94" t="e">
        <f t="shared" si="4"/>
        <v>#N/A</v>
      </c>
      <c r="F94" t="e">
        <f>VLOOKUP(B94,silver!$B$4:$E$117,2,FALSE)</f>
        <v>#N/A</v>
      </c>
      <c r="G94" t="e">
        <f>VLOOKUP(B94,'system Report'!G92:Y92,19,0)</f>
        <v>#N/A</v>
      </c>
      <c r="H94" t="e">
        <f t="shared" si="5"/>
        <v>#N/A</v>
      </c>
      <c r="I94">
        <f>VLOOKUP(B94,'Diamond '!$B$4:$H$256,4,0)</f>
        <v>4.22</v>
      </c>
      <c r="J94" t="e">
        <f>VLOOKUP(B94,'system Report'!$G$1:$U$219,15,0)</f>
        <v>#N/A</v>
      </c>
      <c r="K94" t="e">
        <f t="shared" si="6"/>
        <v>#N/A</v>
      </c>
      <c r="M94" t="e">
        <f>VLOOKUP(B94,'system Report'!$G$1:$AC$219,23,0)</f>
        <v>#N/A</v>
      </c>
      <c r="O94" t="e">
        <f>VLOOKUP(D94,'system Report'!$G$1:$AC$219,23,0)</f>
        <v>#N/A</v>
      </c>
      <c r="P94" t="e">
        <f>VLOOKUP(B94,'system Report'!$G$1:$AF$219,25,FALSE)</f>
        <v>#N/A</v>
      </c>
      <c r="Q94" t="e">
        <f t="shared" si="7"/>
        <v>#N/A</v>
      </c>
    </row>
    <row r="95" spans="1:17">
      <c r="A95" s="18"/>
      <c r="B95" s="18">
        <v>5276</v>
      </c>
      <c r="C95">
        <f>VLOOKUP(B95,'Gold Ornamnet'!$B$4:$E$231,4,FALSE)</f>
        <v>406.725</v>
      </c>
      <c r="D95" t="e">
        <f>VLOOKUP(B95,'system Report'!$G$1:$Q$219,11,FALSE)</f>
        <v>#N/A</v>
      </c>
      <c r="E95" t="e">
        <f t="shared" si="4"/>
        <v>#N/A</v>
      </c>
      <c r="F95" t="e">
        <f>VLOOKUP(B95,silver!$B$4:$E$117,2,FALSE)</f>
        <v>#N/A</v>
      </c>
      <c r="G95" t="e">
        <f>VLOOKUP(B95,'system Report'!G93:Y93,19,0)</f>
        <v>#N/A</v>
      </c>
      <c r="H95" t="e">
        <f t="shared" si="5"/>
        <v>#N/A</v>
      </c>
      <c r="I95">
        <f>VLOOKUP(B95,'Diamond '!$B$4:$H$256,4,0)</f>
        <v>4.99</v>
      </c>
      <c r="J95" t="e">
        <f>VLOOKUP(B95,'system Report'!$G$1:$U$219,15,0)</f>
        <v>#N/A</v>
      </c>
      <c r="K95" t="e">
        <f t="shared" si="6"/>
        <v>#N/A</v>
      </c>
      <c r="M95" t="e">
        <f>VLOOKUP(B95,'system Report'!$G$1:$AC$219,23,0)</f>
        <v>#N/A</v>
      </c>
      <c r="O95" t="e">
        <f>VLOOKUP(D95,'system Report'!$G$1:$AC$219,23,0)</f>
        <v>#N/A</v>
      </c>
      <c r="P95" t="e">
        <f>VLOOKUP(B95,'system Report'!$G$1:$AF$219,25,FALSE)</f>
        <v>#N/A</v>
      </c>
      <c r="Q95" t="e">
        <f t="shared" si="7"/>
        <v>#N/A</v>
      </c>
    </row>
    <row r="96" spans="1:17">
      <c r="A96" s="18"/>
      <c r="B96" s="18">
        <v>5337</v>
      </c>
      <c r="C96">
        <f>VLOOKUP(B96,'Gold Ornamnet'!$B$4:$E$231,4,FALSE)</f>
        <v>200.63</v>
      </c>
      <c r="D96" t="e">
        <f>VLOOKUP(B96,'system Report'!$G$1:$Q$219,11,FALSE)</f>
        <v>#N/A</v>
      </c>
      <c r="E96" t="e">
        <f t="shared" si="4"/>
        <v>#N/A</v>
      </c>
      <c r="F96" t="e">
        <f>VLOOKUP(B96,silver!$B$4:$E$117,2,FALSE)</f>
        <v>#N/A</v>
      </c>
      <c r="G96" t="e">
        <f>VLOOKUP(B96,'system Report'!G94:Y94,19,0)</f>
        <v>#N/A</v>
      </c>
      <c r="H96" t="e">
        <f t="shared" si="5"/>
        <v>#N/A</v>
      </c>
      <c r="I96">
        <f>VLOOKUP(B96,'Diamond '!$B$4:$H$256,4,0)</f>
        <v>5.83</v>
      </c>
      <c r="J96" t="e">
        <f>VLOOKUP(B96,'system Report'!$G$1:$U$219,15,0)</f>
        <v>#N/A</v>
      </c>
      <c r="K96" t="e">
        <f t="shared" si="6"/>
        <v>#N/A</v>
      </c>
      <c r="M96" t="e">
        <f>VLOOKUP(B96,'system Report'!$G$1:$AC$219,23,0)</f>
        <v>#N/A</v>
      </c>
      <c r="O96" t="e">
        <f>VLOOKUP(D96,'system Report'!$G$1:$AC$219,23,0)</f>
        <v>#N/A</v>
      </c>
      <c r="P96" t="e">
        <f>VLOOKUP(B96,'system Report'!$G$1:$AF$219,25,FALSE)</f>
        <v>#N/A</v>
      </c>
      <c r="Q96" t="e">
        <f t="shared" si="7"/>
        <v>#N/A</v>
      </c>
    </row>
    <row r="97" spans="1:17">
      <c r="A97" s="18"/>
      <c r="B97" s="18">
        <v>5340</v>
      </c>
      <c r="C97">
        <f>VLOOKUP(B97,'Gold Ornamnet'!$B$4:$E$231,4,FALSE)</f>
        <v>361.78</v>
      </c>
      <c r="D97" t="e">
        <f>VLOOKUP(B97,'system Report'!$G$1:$Q$219,11,FALSE)</f>
        <v>#N/A</v>
      </c>
      <c r="E97" t="e">
        <f t="shared" si="4"/>
        <v>#N/A</v>
      </c>
      <c r="F97" t="e">
        <f>VLOOKUP(B97,silver!$B$4:$E$117,2,FALSE)</f>
        <v>#N/A</v>
      </c>
      <c r="G97" t="e">
        <f>VLOOKUP(B97,'system Report'!G95:Y95,19,0)</f>
        <v>#N/A</v>
      </c>
      <c r="H97" t="e">
        <f t="shared" si="5"/>
        <v>#N/A</v>
      </c>
      <c r="I97">
        <f>VLOOKUP(B97,'Diamond '!$B$4:$H$256,4,0)</f>
        <v>8.46</v>
      </c>
      <c r="J97" t="e">
        <f>VLOOKUP(B97,'system Report'!$G$1:$U$219,15,0)</f>
        <v>#N/A</v>
      </c>
      <c r="K97" t="e">
        <f t="shared" si="6"/>
        <v>#N/A</v>
      </c>
      <c r="M97" t="e">
        <f>VLOOKUP(B97,'system Report'!$G$1:$AC$219,23,0)</f>
        <v>#N/A</v>
      </c>
      <c r="O97" t="e">
        <f>VLOOKUP(D97,'system Report'!$G$1:$AC$219,23,0)</f>
        <v>#N/A</v>
      </c>
      <c r="P97" t="e">
        <f>VLOOKUP(B97,'system Report'!$G$1:$AF$219,25,FALSE)</f>
        <v>#N/A</v>
      </c>
      <c r="Q97" t="e">
        <f t="shared" si="7"/>
        <v>#N/A</v>
      </c>
    </row>
    <row r="98" spans="1:17">
      <c r="A98" s="18"/>
      <c r="B98" s="18">
        <v>5342</v>
      </c>
      <c r="C98">
        <f>VLOOKUP(B98,'Gold Ornamnet'!$B$4:$E$231,4,FALSE)</f>
        <v>245.08</v>
      </c>
      <c r="D98" t="e">
        <f>VLOOKUP(B98,'system Report'!$G$1:$Q$219,11,FALSE)</f>
        <v>#N/A</v>
      </c>
      <c r="E98" t="e">
        <f t="shared" si="4"/>
        <v>#N/A</v>
      </c>
      <c r="F98" t="e">
        <f>VLOOKUP(B98,silver!$B$4:$E$117,2,FALSE)</f>
        <v>#N/A</v>
      </c>
      <c r="G98" t="e">
        <f>VLOOKUP(B98,'system Report'!G96:Y96,19,0)</f>
        <v>#N/A</v>
      </c>
      <c r="H98" t="e">
        <f t="shared" si="5"/>
        <v>#N/A</v>
      </c>
      <c r="I98">
        <f>VLOOKUP(B98,'Diamond '!$B$4:$H$256,4,0)</f>
        <v>2.91</v>
      </c>
      <c r="J98" t="e">
        <f>VLOOKUP(B98,'system Report'!$G$1:$U$219,15,0)</f>
        <v>#N/A</v>
      </c>
      <c r="K98" t="e">
        <f t="shared" si="6"/>
        <v>#N/A</v>
      </c>
      <c r="M98" t="e">
        <f>VLOOKUP(B98,'system Report'!$G$1:$AC$219,23,0)</f>
        <v>#N/A</v>
      </c>
      <c r="O98" t="e">
        <f>VLOOKUP(D98,'system Report'!$G$1:$AC$219,23,0)</f>
        <v>#N/A</v>
      </c>
      <c r="P98" t="e">
        <f>VLOOKUP(B98,'system Report'!$G$1:$AF$219,25,FALSE)</f>
        <v>#N/A</v>
      </c>
      <c r="Q98" t="e">
        <f t="shared" si="7"/>
        <v>#N/A</v>
      </c>
    </row>
    <row r="99" spans="1:17">
      <c r="A99" s="18" t="s">
        <v>17</v>
      </c>
      <c r="B99" s="18"/>
      <c r="C99" t="e">
        <f>VLOOKUP(B99,'Gold Ornamnet'!$B$4:$E$231,4,FALSE)</f>
        <v>#N/A</v>
      </c>
      <c r="D99" t="e">
        <f>VLOOKUP(B99,'system Report'!$G$1:$Q$219,11,FALSE)</f>
        <v>#N/A</v>
      </c>
      <c r="E99" t="e">
        <f t="shared" si="4"/>
        <v>#N/A</v>
      </c>
      <c r="F99" t="e">
        <f>VLOOKUP(B99,silver!$B$4:$E$117,2,FALSE)</f>
        <v>#N/A</v>
      </c>
      <c r="G99" t="e">
        <f>VLOOKUP(B99,'system Report'!G97:Y97,19,0)</f>
        <v>#N/A</v>
      </c>
      <c r="H99" t="e">
        <f t="shared" si="5"/>
        <v>#N/A</v>
      </c>
      <c r="I99" t="e">
        <f>VLOOKUP(B99,'Diamond '!$B$4:$H$256,4,0)</f>
        <v>#N/A</v>
      </c>
      <c r="J99" t="e">
        <f>VLOOKUP(B99,'system Report'!$G$1:$U$219,15,0)</f>
        <v>#N/A</v>
      </c>
      <c r="K99" t="e">
        <f t="shared" si="6"/>
        <v>#N/A</v>
      </c>
      <c r="M99" t="e">
        <f>VLOOKUP(B99,'system Report'!$G$1:$AC$219,23,0)</f>
        <v>#N/A</v>
      </c>
      <c r="O99" t="e">
        <f>VLOOKUP(D99,'system Report'!$G$1:$AC$219,23,0)</f>
        <v>#N/A</v>
      </c>
      <c r="P99" t="e">
        <f>VLOOKUP(B99,'system Report'!$G$1:$AF$219,25,FALSE)</f>
        <v>#N/A</v>
      </c>
      <c r="Q99" t="e">
        <f t="shared" si="7"/>
        <v>#N/A</v>
      </c>
    </row>
    <row r="100" spans="1:17">
      <c r="A100" s="18"/>
      <c r="B100" s="18">
        <v>2789</v>
      </c>
      <c r="C100">
        <f>VLOOKUP(B100,'Gold Ornamnet'!$B$4:$E$231,4,FALSE)</f>
        <v>301.55</v>
      </c>
      <c r="D100" t="e">
        <f>VLOOKUP(B100,'system Report'!$G$1:$Q$219,11,FALSE)</f>
        <v>#N/A</v>
      </c>
      <c r="E100" t="e">
        <f t="shared" si="4"/>
        <v>#N/A</v>
      </c>
      <c r="F100" t="e">
        <f>VLOOKUP(B100,silver!$B$4:$E$117,2,FALSE)</f>
        <v>#N/A</v>
      </c>
      <c r="G100" t="e">
        <f>VLOOKUP(B100,'system Report'!G98:Y98,19,0)</f>
        <v>#N/A</v>
      </c>
      <c r="H100" t="e">
        <f t="shared" si="5"/>
        <v>#N/A</v>
      </c>
      <c r="I100">
        <f>VLOOKUP(B100,'Diamond '!$B$4:$H$256,4,0)</f>
        <v>6.55</v>
      </c>
      <c r="J100" t="e">
        <f>VLOOKUP(B100,'system Report'!$G$1:$U$219,15,0)</f>
        <v>#N/A</v>
      </c>
      <c r="K100" t="e">
        <f t="shared" si="6"/>
        <v>#N/A</v>
      </c>
      <c r="M100" t="e">
        <f>VLOOKUP(B100,'system Report'!$G$1:$AC$219,23,0)</f>
        <v>#N/A</v>
      </c>
      <c r="O100" t="e">
        <f>VLOOKUP(D100,'system Report'!$G$1:$AC$219,23,0)</f>
        <v>#N/A</v>
      </c>
      <c r="P100" t="e">
        <f>VLOOKUP(B100,'system Report'!$G$1:$AF$219,25,FALSE)</f>
        <v>#N/A</v>
      </c>
      <c r="Q100" t="e">
        <f t="shared" si="7"/>
        <v>#N/A</v>
      </c>
    </row>
    <row r="101" spans="1:17">
      <c r="A101" s="18"/>
      <c r="B101" s="18">
        <v>3618</v>
      </c>
      <c r="C101">
        <f>VLOOKUP(B101,'Gold Ornamnet'!$B$4:$E$231,4,FALSE)</f>
        <v>370.78</v>
      </c>
      <c r="D101" t="e">
        <f>VLOOKUP(B101,'system Report'!$G$1:$Q$219,11,FALSE)</f>
        <v>#N/A</v>
      </c>
      <c r="E101" t="e">
        <f t="shared" si="4"/>
        <v>#N/A</v>
      </c>
      <c r="F101" t="e">
        <f>VLOOKUP(B101,silver!$B$4:$E$117,2,FALSE)</f>
        <v>#N/A</v>
      </c>
      <c r="G101" t="e">
        <f>VLOOKUP(B101,'system Report'!G99:Y99,19,0)</f>
        <v>#N/A</v>
      </c>
      <c r="H101" t="e">
        <f t="shared" si="5"/>
        <v>#N/A</v>
      </c>
      <c r="I101">
        <f>VLOOKUP(B101,'Diamond '!$B$4:$H$256,4,0)</f>
        <v>6.3</v>
      </c>
      <c r="J101" t="e">
        <f>VLOOKUP(B101,'system Report'!$G$1:$U$219,15,0)</f>
        <v>#N/A</v>
      </c>
      <c r="K101" t="e">
        <f t="shared" si="6"/>
        <v>#N/A</v>
      </c>
      <c r="M101" t="e">
        <f>VLOOKUP(B101,'system Report'!$G$1:$AC$219,23,0)</f>
        <v>#N/A</v>
      </c>
      <c r="O101" t="e">
        <f>VLOOKUP(D101,'system Report'!$G$1:$AC$219,23,0)</f>
        <v>#N/A</v>
      </c>
      <c r="P101" t="e">
        <f>VLOOKUP(B101,'system Report'!$G$1:$AF$219,25,FALSE)</f>
        <v>#N/A</v>
      </c>
      <c r="Q101" t="e">
        <f t="shared" si="7"/>
        <v>#N/A</v>
      </c>
    </row>
    <row r="102" spans="1:17">
      <c r="A102" s="18"/>
      <c r="B102" s="18">
        <v>3632</v>
      </c>
      <c r="C102">
        <f>VLOOKUP(B102,'Gold Ornamnet'!$B$4:$E$231,4,FALSE)</f>
        <v>525.14</v>
      </c>
      <c r="D102" t="e">
        <f>VLOOKUP(B102,'system Report'!$G$1:$Q$219,11,FALSE)</f>
        <v>#N/A</v>
      </c>
      <c r="E102" t="e">
        <f t="shared" si="4"/>
        <v>#N/A</v>
      </c>
      <c r="F102" t="e">
        <f>VLOOKUP(B102,silver!$B$4:$E$117,2,FALSE)</f>
        <v>#N/A</v>
      </c>
      <c r="G102" t="e">
        <f>VLOOKUP(B102,'system Report'!G100:Y100,19,0)</f>
        <v>#N/A</v>
      </c>
      <c r="H102" t="e">
        <f t="shared" si="5"/>
        <v>#N/A</v>
      </c>
      <c r="I102">
        <f>VLOOKUP(B102,'Diamond '!$B$4:$H$256,4,0)</f>
        <v>1.67</v>
      </c>
      <c r="J102" t="e">
        <f>VLOOKUP(B102,'system Report'!$G$1:$U$219,15,0)</f>
        <v>#N/A</v>
      </c>
      <c r="K102" t="e">
        <f t="shared" si="6"/>
        <v>#N/A</v>
      </c>
      <c r="M102" t="e">
        <f>VLOOKUP(B102,'system Report'!$G$1:$AC$219,23,0)</f>
        <v>#N/A</v>
      </c>
      <c r="O102" t="e">
        <f>VLOOKUP(D102,'system Report'!$G$1:$AC$219,23,0)</f>
        <v>#N/A</v>
      </c>
      <c r="P102" t="e">
        <f>VLOOKUP(B102,'system Report'!$G$1:$AF$219,25,FALSE)</f>
        <v>#N/A</v>
      </c>
      <c r="Q102" t="e">
        <f t="shared" si="7"/>
        <v>#N/A</v>
      </c>
    </row>
    <row r="103" spans="1:17">
      <c r="A103" s="18"/>
      <c r="B103" s="18">
        <v>3633</v>
      </c>
      <c r="C103">
        <f>VLOOKUP(B103,'Gold Ornamnet'!$B$4:$E$231,4,FALSE)</f>
        <v>195.76</v>
      </c>
      <c r="D103" t="e">
        <f>VLOOKUP(B103,'system Report'!$G$1:$Q$219,11,FALSE)</f>
        <v>#N/A</v>
      </c>
      <c r="E103" t="e">
        <f t="shared" si="4"/>
        <v>#N/A</v>
      </c>
      <c r="F103" t="e">
        <f>VLOOKUP(B103,silver!$B$4:$E$117,2,FALSE)</f>
        <v>#N/A</v>
      </c>
      <c r="G103" t="e">
        <f>VLOOKUP(B103,'system Report'!G101:Y101,19,0)</f>
        <v>#N/A</v>
      </c>
      <c r="H103" t="e">
        <f t="shared" si="5"/>
        <v>#N/A</v>
      </c>
      <c r="I103">
        <f>VLOOKUP(B103,'Diamond '!$B$4:$H$256,4,0)</f>
        <v>6.58</v>
      </c>
      <c r="J103" t="e">
        <f>VLOOKUP(B103,'system Report'!$G$1:$U$219,15,0)</f>
        <v>#N/A</v>
      </c>
      <c r="K103" t="e">
        <f t="shared" si="6"/>
        <v>#N/A</v>
      </c>
      <c r="M103" t="e">
        <f>VLOOKUP(B103,'system Report'!$G$1:$AC$219,23,0)</f>
        <v>#N/A</v>
      </c>
      <c r="O103" t="e">
        <f>VLOOKUP(D103,'system Report'!$G$1:$AC$219,23,0)</f>
        <v>#N/A</v>
      </c>
      <c r="P103" t="e">
        <f>VLOOKUP(B103,'system Report'!$G$1:$AF$219,25,FALSE)</f>
        <v>#N/A</v>
      </c>
      <c r="Q103" t="e">
        <f t="shared" si="7"/>
        <v>#N/A</v>
      </c>
    </row>
    <row r="104" spans="1:17">
      <c r="A104" s="18"/>
      <c r="B104" s="18">
        <v>3634</v>
      </c>
      <c r="C104">
        <f>VLOOKUP(B104,'Gold Ornamnet'!$B$4:$E$231,4,FALSE)</f>
        <v>349.19</v>
      </c>
      <c r="D104" t="e">
        <f>VLOOKUP(B104,'system Report'!$G$1:$Q$219,11,FALSE)</f>
        <v>#N/A</v>
      </c>
      <c r="E104" t="e">
        <f t="shared" si="4"/>
        <v>#N/A</v>
      </c>
      <c r="F104" t="e">
        <f>VLOOKUP(B104,silver!$B$4:$E$117,2,FALSE)</f>
        <v>#N/A</v>
      </c>
      <c r="G104" t="e">
        <f>VLOOKUP(B104,'system Report'!G102:Y102,19,0)</f>
        <v>#N/A</v>
      </c>
      <c r="H104" t="e">
        <f t="shared" si="5"/>
        <v>#N/A</v>
      </c>
      <c r="I104">
        <f>VLOOKUP(B104,'Diamond '!$B$4:$H$256,4,0)</f>
        <v>7.23</v>
      </c>
      <c r="J104" t="e">
        <f>VLOOKUP(B104,'system Report'!$G$1:$U$219,15,0)</f>
        <v>#N/A</v>
      </c>
      <c r="K104" t="e">
        <f t="shared" si="6"/>
        <v>#N/A</v>
      </c>
      <c r="M104" t="e">
        <f>VLOOKUP(B104,'system Report'!$G$1:$AC$219,23,0)</f>
        <v>#N/A</v>
      </c>
      <c r="O104" t="e">
        <f>VLOOKUP(D104,'system Report'!$G$1:$AC$219,23,0)</f>
        <v>#N/A</v>
      </c>
      <c r="P104" t="e">
        <f>VLOOKUP(B104,'system Report'!$G$1:$AF$219,25,FALSE)</f>
        <v>#N/A</v>
      </c>
      <c r="Q104" t="e">
        <f t="shared" si="7"/>
        <v>#N/A</v>
      </c>
    </row>
    <row r="105" spans="1:17">
      <c r="A105" s="18"/>
      <c r="B105" s="18">
        <v>3636</v>
      </c>
      <c r="C105">
        <f>VLOOKUP(B105,'Gold Ornamnet'!$B$4:$E$231,4,FALSE)</f>
        <v>306.59</v>
      </c>
      <c r="D105" t="e">
        <f>VLOOKUP(B105,'system Report'!$G$1:$Q$219,11,FALSE)</f>
        <v>#N/A</v>
      </c>
      <c r="E105" t="e">
        <f t="shared" si="4"/>
        <v>#N/A</v>
      </c>
      <c r="F105" t="e">
        <f>VLOOKUP(B105,silver!$B$4:$E$117,2,FALSE)</f>
        <v>#N/A</v>
      </c>
      <c r="G105" t="e">
        <f>VLOOKUP(B105,'system Report'!G103:Y103,19,0)</f>
        <v>#N/A</v>
      </c>
      <c r="H105" t="e">
        <f t="shared" si="5"/>
        <v>#N/A</v>
      </c>
      <c r="I105">
        <f>VLOOKUP(B105,'Diamond '!$B$4:$H$256,4,0)</f>
        <v>13.14</v>
      </c>
      <c r="J105" t="e">
        <f>VLOOKUP(B105,'system Report'!$G$1:$U$219,15,0)</f>
        <v>#N/A</v>
      </c>
      <c r="K105" t="e">
        <f t="shared" si="6"/>
        <v>#N/A</v>
      </c>
      <c r="M105" t="e">
        <f>VLOOKUP(B105,'system Report'!$G$1:$AC$219,23,0)</f>
        <v>#N/A</v>
      </c>
      <c r="O105" t="e">
        <f>VLOOKUP(D105,'system Report'!$G$1:$AC$219,23,0)</f>
        <v>#N/A</v>
      </c>
      <c r="P105" t="e">
        <f>VLOOKUP(B105,'system Report'!$G$1:$AF$219,25,FALSE)</f>
        <v>#N/A</v>
      </c>
      <c r="Q105" t="e">
        <f t="shared" si="7"/>
        <v>#N/A</v>
      </c>
    </row>
    <row r="106" spans="1:17">
      <c r="A106" s="18"/>
      <c r="B106" s="18">
        <v>3652</v>
      </c>
      <c r="C106">
        <f>VLOOKUP(B106,'Gold Ornamnet'!$B$4:$E$231,4,FALSE)</f>
        <v>367.61</v>
      </c>
      <c r="D106" t="e">
        <f>VLOOKUP(B106,'system Report'!$G$1:$Q$219,11,FALSE)</f>
        <v>#N/A</v>
      </c>
      <c r="E106" t="e">
        <f t="shared" si="4"/>
        <v>#N/A</v>
      </c>
      <c r="F106" t="e">
        <f>VLOOKUP(B106,silver!$B$4:$E$117,2,FALSE)</f>
        <v>#N/A</v>
      </c>
      <c r="G106" t="e">
        <f>VLOOKUP(B106,'system Report'!G104:Y104,19,0)</f>
        <v>#N/A</v>
      </c>
      <c r="H106" t="e">
        <f t="shared" si="5"/>
        <v>#N/A</v>
      </c>
      <c r="I106">
        <f>VLOOKUP(B106,'Diamond '!$B$4:$H$256,4,0)</f>
        <v>4.85</v>
      </c>
      <c r="J106" t="e">
        <f>VLOOKUP(B106,'system Report'!$G$1:$U$219,15,0)</f>
        <v>#N/A</v>
      </c>
      <c r="K106" t="e">
        <f t="shared" si="6"/>
        <v>#N/A</v>
      </c>
      <c r="M106" t="e">
        <f>VLOOKUP(B106,'system Report'!$G$1:$AC$219,23,0)</f>
        <v>#N/A</v>
      </c>
      <c r="O106" t="e">
        <f>VLOOKUP(D106,'system Report'!$G$1:$AC$219,23,0)</f>
        <v>#N/A</v>
      </c>
      <c r="P106" t="e">
        <f>VLOOKUP(B106,'system Report'!$G$1:$AF$219,25,FALSE)</f>
        <v>#N/A</v>
      </c>
      <c r="Q106" t="e">
        <f t="shared" si="7"/>
        <v>#N/A</v>
      </c>
    </row>
    <row r="107" spans="1:17">
      <c r="A107" s="18"/>
      <c r="B107" s="18">
        <v>3662</v>
      </c>
      <c r="C107">
        <f>VLOOKUP(B107,'Gold Ornamnet'!$B$4:$E$231,4,FALSE)</f>
        <v>155.86</v>
      </c>
      <c r="D107" t="e">
        <f>VLOOKUP(B107,'system Report'!$G$1:$Q$219,11,FALSE)</f>
        <v>#N/A</v>
      </c>
      <c r="E107" t="e">
        <f t="shared" si="4"/>
        <v>#N/A</v>
      </c>
      <c r="F107" t="e">
        <f>VLOOKUP(B107,silver!$B$4:$E$117,2,FALSE)</f>
        <v>#N/A</v>
      </c>
      <c r="G107" t="e">
        <f>VLOOKUP(B107,'system Report'!G105:Y105,19,0)</f>
        <v>#N/A</v>
      </c>
      <c r="H107" t="e">
        <f t="shared" si="5"/>
        <v>#N/A</v>
      </c>
      <c r="I107">
        <f>VLOOKUP(B107,'Diamond '!$B$4:$H$256,4,0)</f>
        <v>1.54</v>
      </c>
      <c r="J107" t="e">
        <f>VLOOKUP(B107,'system Report'!$G$1:$U$219,15,0)</f>
        <v>#N/A</v>
      </c>
      <c r="K107" t="e">
        <f t="shared" si="6"/>
        <v>#N/A</v>
      </c>
      <c r="M107" t="e">
        <f>VLOOKUP(B107,'system Report'!$G$1:$AC$219,23,0)</f>
        <v>#N/A</v>
      </c>
      <c r="O107" t="e">
        <f>VLOOKUP(D107,'system Report'!$G$1:$AC$219,23,0)</f>
        <v>#N/A</v>
      </c>
      <c r="P107" t="e">
        <f>VLOOKUP(B107,'system Report'!$G$1:$AF$219,25,FALSE)</f>
        <v>#N/A</v>
      </c>
      <c r="Q107" t="e">
        <f t="shared" si="7"/>
        <v>#N/A</v>
      </c>
    </row>
    <row r="108" spans="1:17">
      <c r="A108" s="18"/>
      <c r="B108" s="18">
        <v>4409</v>
      </c>
      <c r="C108">
        <f>VLOOKUP(B108,'Gold Ornamnet'!$B$4:$E$231,4,FALSE)</f>
        <v>280.04</v>
      </c>
      <c r="D108" t="e">
        <f>VLOOKUP(B108,'system Report'!$G$1:$Q$219,11,FALSE)</f>
        <v>#N/A</v>
      </c>
      <c r="E108" t="e">
        <f t="shared" si="4"/>
        <v>#N/A</v>
      </c>
      <c r="F108" t="e">
        <f>VLOOKUP(B108,silver!$B$4:$E$117,2,FALSE)</f>
        <v>#N/A</v>
      </c>
      <c r="G108" t="e">
        <f>VLOOKUP(B108,'system Report'!G106:Y106,19,0)</f>
        <v>#N/A</v>
      </c>
      <c r="H108" t="e">
        <f t="shared" si="5"/>
        <v>#N/A</v>
      </c>
      <c r="I108">
        <f>VLOOKUP(B108,'Diamond '!$B$4:$H$256,4,0)</f>
        <v>4.61</v>
      </c>
      <c r="J108" t="e">
        <f>VLOOKUP(B108,'system Report'!$G$1:$U$219,15,0)</f>
        <v>#N/A</v>
      </c>
      <c r="K108" t="e">
        <f t="shared" si="6"/>
        <v>#N/A</v>
      </c>
      <c r="M108" t="e">
        <f>VLOOKUP(B108,'system Report'!$G$1:$AC$219,23,0)</f>
        <v>#N/A</v>
      </c>
      <c r="O108" t="e">
        <f>VLOOKUP(D108,'system Report'!$G$1:$AC$219,23,0)</f>
        <v>#N/A</v>
      </c>
      <c r="P108" t="e">
        <f>VLOOKUP(B108,'system Report'!$G$1:$AF$219,25,FALSE)</f>
        <v>#N/A</v>
      </c>
      <c r="Q108" t="e">
        <f t="shared" si="7"/>
        <v>#N/A</v>
      </c>
    </row>
    <row r="109" spans="1:17">
      <c r="A109" s="18"/>
      <c r="B109" s="18">
        <v>4487</v>
      </c>
      <c r="C109">
        <f>VLOOKUP(B109,'Gold Ornamnet'!$B$4:$E$231,4,FALSE)</f>
        <v>216.426</v>
      </c>
      <c r="D109" t="e">
        <f>VLOOKUP(B109,'system Report'!$G$1:$Q$219,11,FALSE)</f>
        <v>#N/A</v>
      </c>
      <c r="E109" t="e">
        <f t="shared" si="4"/>
        <v>#N/A</v>
      </c>
      <c r="F109" t="e">
        <f>VLOOKUP(B109,silver!$B$4:$E$117,2,FALSE)</f>
        <v>#N/A</v>
      </c>
      <c r="G109" t="e">
        <f>VLOOKUP(B109,'system Report'!G107:Y107,19,0)</f>
        <v>#N/A</v>
      </c>
      <c r="H109" t="e">
        <f t="shared" si="5"/>
        <v>#N/A</v>
      </c>
      <c r="I109">
        <f>VLOOKUP(B109,'Diamond '!$B$4:$H$256,4,0)</f>
        <v>7.74</v>
      </c>
      <c r="J109" t="e">
        <f>VLOOKUP(B109,'system Report'!$G$1:$U$219,15,0)</f>
        <v>#N/A</v>
      </c>
      <c r="K109" t="e">
        <f t="shared" si="6"/>
        <v>#N/A</v>
      </c>
      <c r="M109" t="e">
        <f>VLOOKUP(B109,'system Report'!$G$1:$AC$219,23,0)</f>
        <v>#N/A</v>
      </c>
      <c r="O109" t="e">
        <f>VLOOKUP(D109,'system Report'!$G$1:$AC$219,23,0)</f>
        <v>#N/A</v>
      </c>
      <c r="P109" t="e">
        <f>VLOOKUP(B109,'system Report'!$G$1:$AF$219,25,FALSE)</f>
        <v>#N/A</v>
      </c>
      <c r="Q109" t="e">
        <f t="shared" si="7"/>
        <v>#N/A</v>
      </c>
    </row>
    <row r="110" spans="1:17">
      <c r="A110" s="18"/>
      <c r="B110" s="18">
        <v>4656</v>
      </c>
      <c r="C110">
        <f>VLOOKUP(B110,'Gold Ornamnet'!$B$4:$E$231,4,FALSE)</f>
        <v>215.085</v>
      </c>
      <c r="D110" t="e">
        <f>VLOOKUP(B110,'system Report'!$G$1:$Q$219,11,FALSE)</f>
        <v>#N/A</v>
      </c>
      <c r="E110" t="e">
        <f t="shared" si="4"/>
        <v>#N/A</v>
      </c>
      <c r="F110" t="e">
        <f>VLOOKUP(B110,silver!$B$4:$E$117,2,FALSE)</f>
        <v>#N/A</v>
      </c>
      <c r="G110" t="e">
        <f>VLOOKUP(B110,'system Report'!G108:Y108,19,0)</f>
        <v>#N/A</v>
      </c>
      <c r="H110" t="e">
        <f t="shared" si="5"/>
        <v>#N/A</v>
      </c>
      <c r="I110">
        <f>VLOOKUP(B110,'Diamond '!$B$4:$H$256,4,0)</f>
        <v>3.98</v>
      </c>
      <c r="J110" t="e">
        <f>VLOOKUP(B110,'system Report'!$G$1:$U$219,15,0)</f>
        <v>#N/A</v>
      </c>
      <c r="K110" t="e">
        <f t="shared" si="6"/>
        <v>#N/A</v>
      </c>
      <c r="M110" t="e">
        <f>VLOOKUP(B110,'system Report'!$G$1:$AC$219,23,0)</f>
        <v>#N/A</v>
      </c>
      <c r="O110" t="e">
        <f>VLOOKUP(D110,'system Report'!$G$1:$AC$219,23,0)</f>
        <v>#N/A</v>
      </c>
      <c r="P110" t="e">
        <f>VLOOKUP(B110,'system Report'!$G$1:$AF$219,25,FALSE)</f>
        <v>#N/A</v>
      </c>
      <c r="Q110" t="e">
        <f t="shared" si="7"/>
        <v>#N/A</v>
      </c>
    </row>
    <row r="111" spans="1:17">
      <c r="A111" s="18"/>
      <c r="B111" s="18">
        <v>4730</v>
      </c>
      <c r="C111">
        <f>VLOOKUP(B111,'Gold Ornamnet'!$B$4:$E$231,4,FALSE)</f>
        <v>319.84</v>
      </c>
      <c r="D111" t="e">
        <f>VLOOKUP(B111,'system Report'!$G$1:$Q$219,11,FALSE)</f>
        <v>#N/A</v>
      </c>
      <c r="E111" t="e">
        <f t="shared" si="4"/>
        <v>#N/A</v>
      </c>
      <c r="F111" t="e">
        <f>VLOOKUP(B111,silver!$B$4:$E$117,2,FALSE)</f>
        <v>#N/A</v>
      </c>
      <c r="G111" t="e">
        <f>VLOOKUP(B111,'system Report'!G109:Y109,19,0)</f>
        <v>#N/A</v>
      </c>
      <c r="H111" t="e">
        <f t="shared" si="5"/>
        <v>#N/A</v>
      </c>
      <c r="I111">
        <f>VLOOKUP(B111,'Diamond '!$B$4:$H$256,4,0)</f>
        <v>2.67</v>
      </c>
      <c r="J111" t="e">
        <f>VLOOKUP(B111,'system Report'!$G$1:$U$219,15,0)</f>
        <v>#N/A</v>
      </c>
      <c r="K111" t="e">
        <f t="shared" si="6"/>
        <v>#N/A</v>
      </c>
      <c r="M111" t="e">
        <f>VLOOKUP(B111,'system Report'!$G$1:$AC$219,23,0)</f>
        <v>#N/A</v>
      </c>
      <c r="O111" t="e">
        <f>VLOOKUP(D111,'system Report'!$G$1:$AC$219,23,0)</f>
        <v>#N/A</v>
      </c>
      <c r="P111" t="e">
        <f>VLOOKUP(B111,'system Report'!$G$1:$AF$219,25,FALSE)</f>
        <v>#N/A</v>
      </c>
      <c r="Q111" t="e">
        <f t="shared" si="7"/>
        <v>#N/A</v>
      </c>
    </row>
    <row r="112" spans="1:17">
      <c r="A112" s="18"/>
      <c r="B112" s="18">
        <v>4889</v>
      </c>
      <c r="C112">
        <f>VLOOKUP(B112,'Gold Ornamnet'!$B$4:$E$231,4,FALSE)</f>
        <v>334.38</v>
      </c>
      <c r="D112" t="e">
        <f>VLOOKUP(B112,'system Report'!$G$1:$Q$219,11,FALSE)</f>
        <v>#N/A</v>
      </c>
      <c r="E112" t="e">
        <f t="shared" si="4"/>
        <v>#N/A</v>
      </c>
      <c r="F112" t="e">
        <f>VLOOKUP(B112,silver!$B$4:$E$117,2,FALSE)</f>
        <v>#N/A</v>
      </c>
      <c r="G112" t="e">
        <f>VLOOKUP(B112,'system Report'!G110:Y110,19,0)</f>
        <v>#N/A</v>
      </c>
      <c r="H112" t="e">
        <f t="shared" si="5"/>
        <v>#N/A</v>
      </c>
      <c r="I112">
        <f>VLOOKUP(B112,'Diamond '!$B$4:$H$256,4,0)</f>
        <v>5.34</v>
      </c>
      <c r="J112" t="e">
        <f>VLOOKUP(B112,'system Report'!$G$1:$U$219,15,0)</f>
        <v>#N/A</v>
      </c>
      <c r="K112" t="e">
        <f t="shared" si="6"/>
        <v>#N/A</v>
      </c>
      <c r="M112" t="e">
        <f>VLOOKUP(B112,'system Report'!$G$1:$AC$219,23,0)</f>
        <v>#N/A</v>
      </c>
      <c r="O112" t="e">
        <f>VLOOKUP(D112,'system Report'!$G$1:$AC$219,23,0)</f>
        <v>#N/A</v>
      </c>
      <c r="P112" t="e">
        <f>VLOOKUP(B112,'system Report'!$G$1:$AF$219,25,FALSE)</f>
        <v>#N/A</v>
      </c>
      <c r="Q112" t="e">
        <f t="shared" si="7"/>
        <v>#N/A</v>
      </c>
    </row>
    <row r="113" spans="1:17">
      <c r="A113" s="18"/>
      <c r="B113" s="18">
        <v>4890</v>
      </c>
      <c r="C113">
        <f>VLOOKUP(B113,'Gold Ornamnet'!$B$4:$E$231,4,FALSE)</f>
        <v>632.648</v>
      </c>
      <c r="D113" t="e">
        <f>VLOOKUP(B113,'system Report'!$G$1:$Q$219,11,FALSE)</f>
        <v>#N/A</v>
      </c>
      <c r="E113" t="e">
        <f t="shared" si="4"/>
        <v>#N/A</v>
      </c>
      <c r="F113" t="e">
        <f>VLOOKUP(B113,silver!$B$4:$E$117,2,FALSE)</f>
        <v>#N/A</v>
      </c>
      <c r="G113" t="e">
        <f>VLOOKUP(B113,'system Report'!G111:Y111,19,0)</f>
        <v>#N/A</v>
      </c>
      <c r="H113" t="e">
        <f t="shared" si="5"/>
        <v>#N/A</v>
      </c>
      <c r="I113">
        <f>VLOOKUP(B113,'Diamond '!$B$4:$H$256,4,0)</f>
        <v>10.98</v>
      </c>
      <c r="J113" t="e">
        <f>VLOOKUP(B113,'system Report'!$G$1:$U$219,15,0)</f>
        <v>#N/A</v>
      </c>
      <c r="K113" t="e">
        <f t="shared" si="6"/>
        <v>#N/A</v>
      </c>
      <c r="M113" t="e">
        <f>VLOOKUP(B113,'system Report'!$G$1:$AC$219,23,0)</f>
        <v>#N/A</v>
      </c>
      <c r="O113" t="e">
        <f>VLOOKUP(D113,'system Report'!$G$1:$AC$219,23,0)</f>
        <v>#N/A</v>
      </c>
      <c r="P113" t="e">
        <f>VLOOKUP(B113,'system Report'!$G$1:$AF$219,25,FALSE)</f>
        <v>#N/A</v>
      </c>
      <c r="Q113" t="e">
        <f t="shared" si="7"/>
        <v>#N/A</v>
      </c>
    </row>
    <row r="114" spans="1:17">
      <c r="A114" s="18"/>
      <c r="B114" s="18">
        <v>4973</v>
      </c>
      <c r="C114">
        <f>VLOOKUP(B114,'Gold Ornamnet'!$B$4:$E$231,4,FALSE)</f>
        <v>326.91</v>
      </c>
      <c r="D114" t="e">
        <f>VLOOKUP(B114,'system Report'!$G$1:$Q$219,11,FALSE)</f>
        <v>#N/A</v>
      </c>
      <c r="E114" t="e">
        <f t="shared" si="4"/>
        <v>#N/A</v>
      </c>
      <c r="F114" t="e">
        <f>VLOOKUP(B114,silver!$B$4:$E$117,2,FALSE)</f>
        <v>#N/A</v>
      </c>
      <c r="G114" t="e">
        <f>VLOOKUP(B114,'system Report'!G112:Y112,19,0)</f>
        <v>#N/A</v>
      </c>
      <c r="H114" t="e">
        <f t="shared" si="5"/>
        <v>#N/A</v>
      </c>
      <c r="I114">
        <f>VLOOKUP(B114,'Diamond '!$B$4:$H$256,4,0)</f>
        <v>1.83</v>
      </c>
      <c r="J114" t="e">
        <f>VLOOKUP(B114,'system Report'!$G$1:$U$219,15,0)</f>
        <v>#N/A</v>
      </c>
      <c r="K114" t="e">
        <f t="shared" si="6"/>
        <v>#N/A</v>
      </c>
      <c r="M114" t="e">
        <f>VLOOKUP(B114,'system Report'!$G$1:$AC$219,23,0)</f>
        <v>#N/A</v>
      </c>
      <c r="O114" t="e">
        <f>VLOOKUP(D114,'system Report'!$G$1:$AC$219,23,0)</f>
        <v>#N/A</v>
      </c>
      <c r="P114" t="e">
        <f>VLOOKUP(B114,'system Report'!$G$1:$AF$219,25,FALSE)</f>
        <v>#N/A</v>
      </c>
      <c r="Q114" t="e">
        <f t="shared" si="7"/>
        <v>#N/A</v>
      </c>
    </row>
    <row r="115" spans="1:17">
      <c r="A115" s="18"/>
      <c r="B115" s="18">
        <v>5166</v>
      </c>
      <c r="C115">
        <f>VLOOKUP(B115,'Gold Ornamnet'!$B$4:$E$231,4,FALSE)</f>
        <v>446.93</v>
      </c>
      <c r="D115" t="e">
        <f>VLOOKUP(B115,'system Report'!$G$1:$Q$219,11,FALSE)</f>
        <v>#N/A</v>
      </c>
      <c r="E115" t="e">
        <f t="shared" si="4"/>
        <v>#N/A</v>
      </c>
      <c r="F115" t="e">
        <f>VLOOKUP(B115,silver!$B$4:$E$117,2,FALSE)</f>
        <v>#N/A</v>
      </c>
      <c r="G115" t="e">
        <f>VLOOKUP(B115,'system Report'!G113:Y113,19,0)</f>
        <v>#N/A</v>
      </c>
      <c r="H115" t="e">
        <f t="shared" si="5"/>
        <v>#N/A</v>
      </c>
      <c r="I115">
        <f>VLOOKUP(B115,'Diamond '!$B$4:$H$256,4,0)</f>
        <v>6.73</v>
      </c>
      <c r="J115" t="e">
        <f>VLOOKUP(B115,'system Report'!$G$1:$U$219,15,0)</f>
        <v>#N/A</v>
      </c>
      <c r="K115" t="e">
        <f t="shared" si="6"/>
        <v>#N/A</v>
      </c>
      <c r="M115" t="e">
        <f>VLOOKUP(B115,'system Report'!$G$1:$AC$219,23,0)</f>
        <v>#N/A</v>
      </c>
      <c r="O115" t="e">
        <f>VLOOKUP(D115,'system Report'!$G$1:$AC$219,23,0)</f>
        <v>#N/A</v>
      </c>
      <c r="P115" t="e">
        <f>VLOOKUP(B115,'system Report'!$G$1:$AF$219,25,FALSE)</f>
        <v>#N/A</v>
      </c>
      <c r="Q115" t="e">
        <f t="shared" si="7"/>
        <v>#N/A</v>
      </c>
    </row>
    <row r="116" spans="1:17">
      <c r="A116" s="18"/>
      <c r="B116" s="18">
        <v>5167</v>
      </c>
      <c r="C116">
        <f>VLOOKUP(B116,'Gold Ornamnet'!$B$4:$E$231,4,FALSE)</f>
        <v>146.43</v>
      </c>
      <c r="D116" t="e">
        <f>VLOOKUP(B116,'system Report'!$G$1:$Q$219,11,FALSE)</f>
        <v>#N/A</v>
      </c>
      <c r="E116" t="e">
        <f t="shared" si="4"/>
        <v>#N/A</v>
      </c>
      <c r="F116" t="e">
        <f>VLOOKUP(B116,silver!$B$4:$E$117,2,FALSE)</f>
        <v>#N/A</v>
      </c>
      <c r="G116" t="e">
        <f>VLOOKUP(B116,'system Report'!G114:Y114,19,0)</f>
        <v>#N/A</v>
      </c>
      <c r="H116" t="e">
        <f t="shared" si="5"/>
        <v>#N/A</v>
      </c>
      <c r="I116">
        <f>VLOOKUP(B116,'Diamond '!$B$4:$H$256,4,0)</f>
        <v>4.14</v>
      </c>
      <c r="J116" t="e">
        <f>VLOOKUP(B116,'system Report'!$G$1:$U$219,15,0)</f>
        <v>#N/A</v>
      </c>
      <c r="K116" t="e">
        <f t="shared" si="6"/>
        <v>#N/A</v>
      </c>
      <c r="M116" t="e">
        <f>VLOOKUP(B116,'system Report'!$G$1:$AC$219,23,0)</f>
        <v>#N/A</v>
      </c>
      <c r="O116" t="e">
        <f>VLOOKUP(D116,'system Report'!$G$1:$AC$219,23,0)</f>
        <v>#N/A</v>
      </c>
      <c r="P116" t="e">
        <f>VLOOKUP(B116,'system Report'!$G$1:$AF$219,25,FALSE)</f>
        <v>#N/A</v>
      </c>
      <c r="Q116" t="e">
        <f t="shared" si="7"/>
        <v>#N/A</v>
      </c>
    </row>
    <row r="117" spans="1:17">
      <c r="A117" s="18"/>
      <c r="B117" s="18">
        <v>5183</v>
      </c>
      <c r="C117">
        <f>VLOOKUP(B117,'Gold Ornamnet'!$B$4:$E$231,4,FALSE)</f>
        <v>187.99</v>
      </c>
      <c r="D117" t="e">
        <f>VLOOKUP(B117,'system Report'!$G$1:$Q$219,11,FALSE)</f>
        <v>#N/A</v>
      </c>
      <c r="E117" t="e">
        <f t="shared" si="4"/>
        <v>#N/A</v>
      </c>
      <c r="F117" t="e">
        <f>VLOOKUP(B117,silver!$B$4:$E$117,2,FALSE)</f>
        <v>#N/A</v>
      </c>
      <c r="G117" t="e">
        <f>VLOOKUP(B117,'system Report'!G115:Y115,19,0)</f>
        <v>#N/A</v>
      </c>
      <c r="H117" t="e">
        <f t="shared" si="5"/>
        <v>#N/A</v>
      </c>
      <c r="I117">
        <f>VLOOKUP(B117,'Diamond '!$B$4:$H$256,4,0)</f>
        <v>5.16</v>
      </c>
      <c r="J117" t="e">
        <f>VLOOKUP(B117,'system Report'!$G$1:$U$219,15,0)</f>
        <v>#N/A</v>
      </c>
      <c r="K117" t="e">
        <f t="shared" si="6"/>
        <v>#N/A</v>
      </c>
      <c r="M117" t="e">
        <f>VLOOKUP(B117,'system Report'!$G$1:$AC$219,23,0)</f>
        <v>#N/A</v>
      </c>
      <c r="O117" t="e">
        <f>VLOOKUP(D117,'system Report'!$G$1:$AC$219,23,0)</f>
        <v>#N/A</v>
      </c>
      <c r="P117" t="e">
        <f>VLOOKUP(B117,'system Report'!$G$1:$AF$219,25,FALSE)</f>
        <v>#N/A</v>
      </c>
      <c r="Q117" t="e">
        <f t="shared" si="7"/>
        <v>#N/A</v>
      </c>
    </row>
    <row r="118" spans="1:17">
      <c r="A118" s="18"/>
      <c r="B118" s="18">
        <v>5346</v>
      </c>
      <c r="C118">
        <f>VLOOKUP(B118,'Gold Ornamnet'!$B$4:$E$231,4,FALSE)</f>
        <v>158.96</v>
      </c>
      <c r="D118" t="e">
        <f>VLOOKUP(B118,'system Report'!$G$1:$Q$219,11,FALSE)</f>
        <v>#N/A</v>
      </c>
      <c r="E118" t="e">
        <f t="shared" si="4"/>
        <v>#N/A</v>
      </c>
      <c r="F118" t="e">
        <f>VLOOKUP(B118,silver!$B$4:$E$117,2,FALSE)</f>
        <v>#N/A</v>
      </c>
      <c r="G118" t="e">
        <f>VLOOKUP(B118,'system Report'!G116:Y116,19,0)</f>
        <v>#N/A</v>
      </c>
      <c r="H118" t="e">
        <f t="shared" si="5"/>
        <v>#N/A</v>
      </c>
      <c r="I118">
        <f>VLOOKUP(B118,'Diamond '!$B$4:$H$256,4,0)</f>
        <v>2.54</v>
      </c>
      <c r="J118" t="e">
        <f>VLOOKUP(B118,'system Report'!$G$1:$U$219,15,0)</f>
        <v>#N/A</v>
      </c>
      <c r="K118" t="e">
        <f t="shared" si="6"/>
        <v>#N/A</v>
      </c>
      <c r="M118" t="e">
        <f>VLOOKUP(B118,'system Report'!$G$1:$AC$219,23,0)</f>
        <v>#N/A</v>
      </c>
      <c r="O118" t="e">
        <f>VLOOKUP(D118,'system Report'!$G$1:$AC$219,23,0)</f>
        <v>#N/A</v>
      </c>
      <c r="P118" t="e">
        <f>VLOOKUP(B118,'system Report'!$G$1:$AF$219,25,FALSE)</f>
        <v>#N/A</v>
      </c>
      <c r="Q118" t="e">
        <f t="shared" si="7"/>
        <v>#N/A</v>
      </c>
    </row>
    <row r="119" spans="1:17">
      <c r="A119" s="18"/>
      <c r="B119" s="18">
        <v>5347</v>
      </c>
      <c r="C119">
        <f>VLOOKUP(B119,'Gold Ornamnet'!$B$4:$E$231,4,FALSE)</f>
        <v>290.46</v>
      </c>
      <c r="D119" t="e">
        <f>VLOOKUP(B119,'system Report'!$G$1:$Q$219,11,FALSE)</f>
        <v>#N/A</v>
      </c>
      <c r="E119" t="e">
        <f t="shared" si="4"/>
        <v>#N/A</v>
      </c>
      <c r="F119" t="e">
        <f>VLOOKUP(B119,silver!$B$4:$E$117,2,FALSE)</f>
        <v>#N/A</v>
      </c>
      <c r="G119" t="e">
        <f>VLOOKUP(B119,'system Report'!G117:Y117,19,0)</f>
        <v>#N/A</v>
      </c>
      <c r="H119" t="e">
        <f t="shared" si="5"/>
        <v>#N/A</v>
      </c>
      <c r="I119">
        <f>VLOOKUP(B119,'Diamond '!$B$4:$H$256,4,0)</f>
        <v>1.32</v>
      </c>
      <c r="J119" t="e">
        <f>VLOOKUP(B119,'system Report'!$G$1:$U$219,15,0)</f>
        <v>#N/A</v>
      </c>
      <c r="K119" t="e">
        <f t="shared" si="6"/>
        <v>#N/A</v>
      </c>
      <c r="M119" t="e">
        <f>VLOOKUP(B119,'system Report'!$G$1:$AC$219,23,0)</f>
        <v>#N/A</v>
      </c>
      <c r="O119" t="e">
        <f>VLOOKUP(D119,'system Report'!$G$1:$AC$219,23,0)</f>
        <v>#N/A</v>
      </c>
      <c r="P119" t="e">
        <f>VLOOKUP(B119,'system Report'!$G$1:$AF$219,25,FALSE)</f>
        <v>#N/A</v>
      </c>
      <c r="Q119" t="e">
        <f t="shared" si="7"/>
        <v>#N/A</v>
      </c>
    </row>
    <row r="120" spans="1:17">
      <c r="A120" s="18"/>
      <c r="B120" s="18">
        <v>5348</v>
      </c>
      <c r="C120">
        <f>VLOOKUP(B120,'Gold Ornamnet'!$B$4:$E$231,4,FALSE)</f>
        <v>208.04</v>
      </c>
      <c r="D120" t="e">
        <f>VLOOKUP(B120,'system Report'!$G$1:$Q$219,11,FALSE)</f>
        <v>#N/A</v>
      </c>
      <c r="E120" t="e">
        <f t="shared" si="4"/>
        <v>#N/A</v>
      </c>
      <c r="F120" t="e">
        <f>VLOOKUP(B120,silver!$B$4:$E$117,2,FALSE)</f>
        <v>#N/A</v>
      </c>
      <c r="G120" t="e">
        <f>VLOOKUP(B120,'system Report'!G118:Y118,19,0)</f>
        <v>#N/A</v>
      </c>
      <c r="H120" t="e">
        <f t="shared" si="5"/>
        <v>#N/A</v>
      </c>
      <c r="I120">
        <f>VLOOKUP(B120,'Diamond '!$B$4:$H$256,4,0)</f>
        <v>0.64</v>
      </c>
      <c r="J120" t="e">
        <f>VLOOKUP(B120,'system Report'!$G$1:$U$219,15,0)</f>
        <v>#N/A</v>
      </c>
      <c r="K120" t="e">
        <f t="shared" si="6"/>
        <v>#N/A</v>
      </c>
      <c r="M120" t="e">
        <f>VLOOKUP(B120,'system Report'!$G$1:$AC$219,23,0)</f>
        <v>#N/A</v>
      </c>
      <c r="O120" t="e">
        <f>VLOOKUP(D120,'system Report'!$G$1:$AC$219,23,0)</f>
        <v>#N/A</v>
      </c>
      <c r="P120" t="e">
        <f>VLOOKUP(B120,'system Report'!$G$1:$AF$219,25,FALSE)</f>
        <v>#N/A</v>
      </c>
      <c r="Q120" t="e">
        <f t="shared" si="7"/>
        <v>#N/A</v>
      </c>
    </row>
    <row r="121" spans="1:17">
      <c r="A121" s="18"/>
      <c r="B121" s="18">
        <v>5349</v>
      </c>
      <c r="C121">
        <f>VLOOKUP(B121,'Gold Ornamnet'!$B$4:$E$231,4,FALSE)</f>
        <v>103.67</v>
      </c>
      <c r="D121" t="e">
        <f>VLOOKUP(B121,'system Report'!$G$1:$Q$219,11,FALSE)</f>
        <v>#N/A</v>
      </c>
      <c r="E121" t="e">
        <f t="shared" si="4"/>
        <v>#N/A</v>
      </c>
      <c r="F121" t="e">
        <f>VLOOKUP(B121,silver!$B$4:$E$117,2,FALSE)</f>
        <v>#N/A</v>
      </c>
      <c r="G121" t="e">
        <f>VLOOKUP(B121,'system Report'!G119:Y119,19,0)</f>
        <v>#N/A</v>
      </c>
      <c r="H121" t="e">
        <f t="shared" si="5"/>
        <v>#N/A</v>
      </c>
      <c r="I121">
        <f>VLOOKUP(B121,'Diamond '!$B$4:$H$256,4,0)</f>
        <v>6.56</v>
      </c>
      <c r="J121" t="e">
        <f>VLOOKUP(B121,'system Report'!$G$1:$U$219,15,0)</f>
        <v>#N/A</v>
      </c>
      <c r="K121" t="e">
        <f t="shared" si="6"/>
        <v>#N/A</v>
      </c>
      <c r="M121" t="e">
        <f>VLOOKUP(B121,'system Report'!$G$1:$AC$219,23,0)</f>
        <v>#N/A</v>
      </c>
      <c r="O121" t="e">
        <f>VLOOKUP(D121,'system Report'!$G$1:$AC$219,23,0)</f>
        <v>#N/A</v>
      </c>
      <c r="P121" t="e">
        <f>VLOOKUP(B121,'system Report'!$G$1:$AF$219,25,FALSE)</f>
        <v>#N/A</v>
      </c>
      <c r="Q121" t="e">
        <f t="shared" si="7"/>
        <v>#N/A</v>
      </c>
    </row>
    <row r="122" spans="1:17">
      <c r="A122" s="18"/>
      <c r="B122" s="18">
        <v>5356</v>
      </c>
      <c r="C122">
        <f>VLOOKUP(B122,'Gold Ornamnet'!$B$4:$E$231,4,FALSE)</f>
        <v>-0.899999999999999</v>
      </c>
      <c r="D122" t="e">
        <f>VLOOKUP(B122,'system Report'!$G$1:$Q$219,11,FALSE)</f>
        <v>#N/A</v>
      </c>
      <c r="E122" t="e">
        <f t="shared" si="4"/>
        <v>#N/A</v>
      </c>
      <c r="F122" t="e">
        <f>VLOOKUP(B122,silver!$B$4:$E$117,2,FALSE)</f>
        <v>#N/A</v>
      </c>
      <c r="G122" t="e">
        <f>VLOOKUP(B122,'system Report'!G120:Y120,19,0)</f>
        <v>#N/A</v>
      </c>
      <c r="H122" t="e">
        <f t="shared" si="5"/>
        <v>#N/A</v>
      </c>
      <c r="I122">
        <f>VLOOKUP(B122,'Diamond '!$B$4:$H$256,4,0)</f>
        <v>2.34</v>
      </c>
      <c r="J122" t="e">
        <f>VLOOKUP(B122,'system Report'!$G$1:$U$219,15,0)</f>
        <v>#N/A</v>
      </c>
      <c r="K122" t="e">
        <f t="shared" si="6"/>
        <v>#N/A</v>
      </c>
      <c r="M122" t="e">
        <f>VLOOKUP(B122,'system Report'!$G$1:$AC$219,23,0)</f>
        <v>#N/A</v>
      </c>
      <c r="O122" t="e">
        <f>VLOOKUP(D122,'system Report'!$G$1:$AC$219,23,0)</f>
        <v>#N/A</v>
      </c>
      <c r="P122" t="e">
        <f>VLOOKUP(B122,'system Report'!$G$1:$AF$219,25,FALSE)</f>
        <v>#N/A</v>
      </c>
      <c r="Q122" t="e">
        <f t="shared" si="7"/>
        <v>#N/A</v>
      </c>
    </row>
    <row r="123" spans="1:17">
      <c r="A123" s="18"/>
      <c r="B123" s="18">
        <v>5357</v>
      </c>
      <c r="C123">
        <f>VLOOKUP(B123,'Gold Ornamnet'!$B$4:$E$231,4,FALSE)</f>
        <v>195.64</v>
      </c>
      <c r="D123" t="e">
        <f>VLOOKUP(B123,'system Report'!$G$1:$Q$219,11,FALSE)</f>
        <v>#N/A</v>
      </c>
      <c r="E123" t="e">
        <f t="shared" si="4"/>
        <v>#N/A</v>
      </c>
      <c r="F123" t="e">
        <f>VLOOKUP(B123,silver!$B$4:$E$117,2,FALSE)</f>
        <v>#N/A</v>
      </c>
      <c r="G123" t="e">
        <f>VLOOKUP(B123,'system Report'!G121:Y121,19,0)</f>
        <v>#N/A</v>
      </c>
      <c r="H123" t="e">
        <f t="shared" si="5"/>
        <v>#N/A</v>
      </c>
      <c r="I123">
        <f>VLOOKUP(B123,'Diamond '!$B$4:$H$256,4,0)</f>
        <v>1.29</v>
      </c>
      <c r="J123" t="e">
        <f>VLOOKUP(B123,'system Report'!$G$1:$U$219,15,0)</f>
        <v>#N/A</v>
      </c>
      <c r="K123" t="e">
        <f t="shared" si="6"/>
        <v>#N/A</v>
      </c>
      <c r="M123" t="e">
        <f>VLOOKUP(B123,'system Report'!$G$1:$AC$219,23,0)</f>
        <v>#N/A</v>
      </c>
      <c r="O123" t="e">
        <f>VLOOKUP(D123,'system Report'!$G$1:$AC$219,23,0)</f>
        <v>#N/A</v>
      </c>
      <c r="P123" t="e">
        <f>VLOOKUP(B123,'system Report'!$G$1:$AF$219,25,FALSE)</f>
        <v>#N/A</v>
      </c>
      <c r="Q123" t="e">
        <f t="shared" si="7"/>
        <v>#N/A</v>
      </c>
    </row>
    <row r="124" spans="1:17">
      <c r="A124" s="18" t="s">
        <v>18</v>
      </c>
      <c r="B124" s="18"/>
      <c r="C124" t="e">
        <f>VLOOKUP(B124,'Gold Ornamnet'!$B$4:$E$231,4,FALSE)</f>
        <v>#N/A</v>
      </c>
      <c r="D124" t="e">
        <f>VLOOKUP(B124,'system Report'!$G$1:$Q$219,11,FALSE)</f>
        <v>#N/A</v>
      </c>
      <c r="E124" t="e">
        <f t="shared" si="4"/>
        <v>#N/A</v>
      </c>
      <c r="F124" t="e">
        <f>VLOOKUP(B124,silver!$B$4:$E$117,2,FALSE)</f>
        <v>#N/A</v>
      </c>
      <c r="G124" t="e">
        <f>VLOOKUP(B124,'system Report'!G122:Y122,19,0)</f>
        <v>#N/A</v>
      </c>
      <c r="H124" t="e">
        <f t="shared" si="5"/>
        <v>#N/A</v>
      </c>
      <c r="I124" t="e">
        <f>VLOOKUP(B124,'Diamond '!$B$4:$H$256,4,0)</f>
        <v>#N/A</v>
      </c>
      <c r="J124" t="e">
        <f>VLOOKUP(B124,'system Report'!$G$1:$U$219,15,0)</f>
        <v>#N/A</v>
      </c>
      <c r="K124" t="e">
        <f t="shared" si="6"/>
        <v>#N/A</v>
      </c>
      <c r="M124" t="e">
        <f>VLOOKUP(B124,'system Report'!$G$1:$AC$219,23,0)</f>
        <v>#N/A</v>
      </c>
      <c r="O124" t="e">
        <f>VLOOKUP(D124,'system Report'!$G$1:$AC$219,23,0)</f>
        <v>#N/A</v>
      </c>
      <c r="P124" t="e">
        <f>VLOOKUP(B124,'system Report'!$G$1:$AF$219,25,FALSE)</f>
        <v>#N/A</v>
      </c>
      <c r="Q124" t="e">
        <f t="shared" si="7"/>
        <v>#N/A</v>
      </c>
    </row>
    <row r="125" spans="1:17">
      <c r="A125" s="18"/>
      <c r="B125" s="18">
        <v>4858</v>
      </c>
      <c r="C125">
        <f>VLOOKUP(B125,'Gold Ornamnet'!$B$4:$E$231,4,FALSE)</f>
        <v>661.34</v>
      </c>
      <c r="D125" t="e">
        <f>VLOOKUP(B125,'system Report'!$G$1:$Q$219,11,FALSE)</f>
        <v>#N/A</v>
      </c>
      <c r="E125" t="e">
        <f t="shared" si="4"/>
        <v>#N/A</v>
      </c>
      <c r="F125" t="e">
        <f>VLOOKUP(B125,silver!$B$4:$E$117,2,FALSE)</f>
        <v>#N/A</v>
      </c>
      <c r="G125" t="e">
        <f>VLOOKUP(B125,'system Report'!G123:Y123,19,0)</f>
        <v>#N/A</v>
      </c>
      <c r="H125" t="e">
        <f t="shared" si="5"/>
        <v>#N/A</v>
      </c>
      <c r="I125">
        <f>VLOOKUP(B125,'Diamond '!$B$4:$H$256,4,0)</f>
        <v>1.53</v>
      </c>
      <c r="J125" t="e">
        <f>VLOOKUP(B125,'system Report'!$G$1:$U$219,15,0)</f>
        <v>#N/A</v>
      </c>
      <c r="K125" t="e">
        <f t="shared" si="6"/>
        <v>#N/A</v>
      </c>
      <c r="M125" t="e">
        <f>VLOOKUP(B125,'system Report'!$G$1:$AC$219,23,0)</f>
        <v>#N/A</v>
      </c>
      <c r="O125" t="e">
        <f>VLOOKUP(D125,'system Report'!$G$1:$AC$219,23,0)</f>
        <v>#N/A</v>
      </c>
      <c r="P125" t="e">
        <f>VLOOKUP(B125,'system Report'!$G$1:$AF$219,25,FALSE)</f>
        <v>#N/A</v>
      </c>
      <c r="Q125" t="e">
        <f t="shared" si="7"/>
        <v>#N/A</v>
      </c>
    </row>
    <row r="126" spans="1:17">
      <c r="A126" s="18"/>
      <c r="B126" s="18">
        <v>4906</v>
      </c>
      <c r="C126">
        <f>VLOOKUP(B126,'Gold Ornamnet'!$B$4:$E$231,4,FALSE)</f>
        <v>245.24</v>
      </c>
      <c r="D126" t="e">
        <f>VLOOKUP(B126,'system Report'!$G$1:$Q$219,11,FALSE)</f>
        <v>#N/A</v>
      </c>
      <c r="E126" t="e">
        <f t="shared" si="4"/>
        <v>#N/A</v>
      </c>
      <c r="F126" t="e">
        <f>VLOOKUP(B126,silver!$B$4:$E$117,2,FALSE)</f>
        <v>#N/A</v>
      </c>
      <c r="G126" t="e">
        <f>VLOOKUP(B126,'system Report'!G124:Y124,19,0)</f>
        <v>#N/A</v>
      </c>
      <c r="H126" t="e">
        <f t="shared" si="5"/>
        <v>#N/A</v>
      </c>
      <c r="I126">
        <f>VLOOKUP(B126,'Diamond '!$B$4:$H$256,4,0)</f>
        <v>1.98</v>
      </c>
      <c r="J126" t="e">
        <f>VLOOKUP(B126,'system Report'!$G$1:$U$219,15,0)</f>
        <v>#N/A</v>
      </c>
      <c r="K126" t="e">
        <f t="shared" si="6"/>
        <v>#N/A</v>
      </c>
      <c r="M126" t="e">
        <f>VLOOKUP(B126,'system Report'!$G$1:$AC$219,23,0)</f>
        <v>#N/A</v>
      </c>
      <c r="O126" t="e">
        <f>VLOOKUP(D126,'system Report'!$G$1:$AC$219,23,0)</f>
        <v>#N/A</v>
      </c>
      <c r="P126" t="e">
        <f>VLOOKUP(B126,'system Report'!$G$1:$AF$219,25,FALSE)</f>
        <v>#N/A</v>
      </c>
      <c r="Q126" t="e">
        <f t="shared" si="7"/>
        <v>#N/A</v>
      </c>
    </row>
    <row r="127" spans="1:17">
      <c r="A127" s="18"/>
      <c r="B127" s="18">
        <v>4948</v>
      </c>
      <c r="C127">
        <f>VLOOKUP(B127,'Gold Ornamnet'!$B$4:$E$231,4,FALSE)</f>
        <v>311.28</v>
      </c>
      <c r="D127" t="e">
        <f>VLOOKUP(B127,'system Report'!$G$1:$Q$219,11,FALSE)</f>
        <v>#N/A</v>
      </c>
      <c r="E127" t="e">
        <f t="shared" si="4"/>
        <v>#N/A</v>
      </c>
      <c r="F127" t="e">
        <f>VLOOKUP(B127,silver!$B$4:$E$117,2,FALSE)</f>
        <v>#N/A</v>
      </c>
      <c r="G127" t="e">
        <f>VLOOKUP(B127,'system Report'!G125:Y125,19,0)</f>
        <v>#N/A</v>
      </c>
      <c r="H127" t="e">
        <f t="shared" si="5"/>
        <v>#N/A</v>
      </c>
      <c r="I127">
        <f>VLOOKUP(B127,'Diamond '!$B$4:$H$256,4,0)</f>
        <v>4.37</v>
      </c>
      <c r="J127" t="e">
        <f>VLOOKUP(B127,'system Report'!$G$1:$U$219,15,0)</f>
        <v>#N/A</v>
      </c>
      <c r="K127" t="e">
        <f t="shared" si="6"/>
        <v>#N/A</v>
      </c>
      <c r="M127" t="e">
        <f>VLOOKUP(B127,'system Report'!$G$1:$AC$219,23,0)</f>
        <v>#N/A</v>
      </c>
      <c r="O127" t="e">
        <f>VLOOKUP(D127,'system Report'!$G$1:$AC$219,23,0)</f>
        <v>#N/A</v>
      </c>
      <c r="P127" t="e">
        <f>VLOOKUP(B127,'system Report'!$G$1:$AF$219,25,FALSE)</f>
        <v>#N/A</v>
      </c>
      <c r="Q127" t="e">
        <f t="shared" si="7"/>
        <v>#N/A</v>
      </c>
    </row>
    <row r="128" spans="1:17">
      <c r="A128" s="18"/>
      <c r="B128" s="18">
        <v>5001</v>
      </c>
      <c r="C128">
        <f>VLOOKUP(B128,'Gold Ornamnet'!$B$4:$E$231,4,FALSE)</f>
        <v>519.26</v>
      </c>
      <c r="D128" t="e">
        <f>VLOOKUP(B128,'system Report'!$G$1:$Q$219,11,FALSE)</f>
        <v>#N/A</v>
      </c>
      <c r="E128" t="e">
        <f t="shared" si="4"/>
        <v>#N/A</v>
      </c>
      <c r="F128" t="e">
        <f>VLOOKUP(B128,silver!$B$4:$E$117,2,FALSE)</f>
        <v>#N/A</v>
      </c>
      <c r="G128" t="e">
        <f>VLOOKUP(B128,'system Report'!G126:Y126,19,0)</f>
        <v>#N/A</v>
      </c>
      <c r="H128" t="e">
        <f t="shared" si="5"/>
        <v>#N/A</v>
      </c>
      <c r="I128">
        <f>VLOOKUP(B128,'Diamond '!$B$4:$H$256,4,0)</f>
        <v>5.42</v>
      </c>
      <c r="J128" t="e">
        <f>VLOOKUP(B128,'system Report'!$G$1:$U$219,15,0)</f>
        <v>#N/A</v>
      </c>
      <c r="K128" t="e">
        <f t="shared" si="6"/>
        <v>#N/A</v>
      </c>
      <c r="M128" t="e">
        <f>VLOOKUP(B128,'system Report'!$G$1:$AC$219,23,0)</f>
        <v>#N/A</v>
      </c>
      <c r="O128" t="e">
        <f>VLOOKUP(D128,'system Report'!$G$1:$AC$219,23,0)</f>
        <v>#N/A</v>
      </c>
      <c r="P128" t="e">
        <f>VLOOKUP(B128,'system Report'!$G$1:$AF$219,25,FALSE)</f>
        <v>#N/A</v>
      </c>
      <c r="Q128" t="e">
        <f t="shared" si="7"/>
        <v>#N/A</v>
      </c>
    </row>
    <row r="129" spans="1:17">
      <c r="A129" s="18"/>
      <c r="B129" s="18">
        <v>5067</v>
      </c>
      <c r="C129">
        <f>VLOOKUP(B129,'Gold Ornamnet'!$B$4:$E$231,4,FALSE)</f>
        <v>360.58</v>
      </c>
      <c r="D129" t="e">
        <f>VLOOKUP(B129,'system Report'!$G$1:$Q$219,11,FALSE)</f>
        <v>#N/A</v>
      </c>
      <c r="E129" t="e">
        <f t="shared" si="4"/>
        <v>#N/A</v>
      </c>
      <c r="F129" t="e">
        <f>VLOOKUP(B129,silver!$B$4:$E$117,2,FALSE)</f>
        <v>#N/A</v>
      </c>
      <c r="G129" t="e">
        <f>VLOOKUP(B129,'system Report'!G127:Y127,19,0)</f>
        <v>#N/A</v>
      </c>
      <c r="H129" t="e">
        <f t="shared" si="5"/>
        <v>#N/A</v>
      </c>
      <c r="I129">
        <f>VLOOKUP(B129,'Diamond '!$B$4:$H$256,4,0)</f>
        <v>7.29</v>
      </c>
      <c r="J129" t="e">
        <f>VLOOKUP(B129,'system Report'!$G$1:$U$219,15,0)</f>
        <v>#N/A</v>
      </c>
      <c r="K129" t="e">
        <f t="shared" si="6"/>
        <v>#N/A</v>
      </c>
      <c r="M129" t="e">
        <f>VLOOKUP(B129,'system Report'!$G$1:$AC$219,23,0)</f>
        <v>#N/A</v>
      </c>
      <c r="O129" t="e">
        <f>VLOOKUP(D129,'system Report'!$G$1:$AC$219,23,0)</f>
        <v>#N/A</v>
      </c>
      <c r="P129" t="e">
        <f>VLOOKUP(B129,'system Report'!$G$1:$AF$219,25,FALSE)</f>
        <v>#N/A</v>
      </c>
      <c r="Q129" t="e">
        <f t="shared" si="7"/>
        <v>#N/A</v>
      </c>
    </row>
    <row r="130" spans="1:17">
      <c r="A130" s="18"/>
      <c r="B130" s="18">
        <v>5300</v>
      </c>
      <c r="C130">
        <f>VLOOKUP(B130,'Gold Ornamnet'!$B$4:$E$231,4,FALSE)</f>
        <v>181.22</v>
      </c>
      <c r="D130" t="e">
        <f>VLOOKUP(B130,'system Report'!$G$1:$Q$219,11,FALSE)</f>
        <v>#N/A</v>
      </c>
      <c r="E130" t="e">
        <f t="shared" si="4"/>
        <v>#N/A</v>
      </c>
      <c r="F130" t="e">
        <f>VLOOKUP(B130,silver!$B$4:$E$117,2,FALSE)</f>
        <v>#N/A</v>
      </c>
      <c r="G130" t="e">
        <f>VLOOKUP(B130,'system Report'!G128:Y128,19,0)</f>
        <v>#N/A</v>
      </c>
      <c r="H130" t="e">
        <f t="shared" si="5"/>
        <v>#N/A</v>
      </c>
      <c r="I130">
        <f>VLOOKUP(B130,'Diamond '!$B$4:$H$256,4,0)</f>
        <v>4.67</v>
      </c>
      <c r="J130" t="e">
        <f>VLOOKUP(B130,'system Report'!$G$1:$U$219,15,0)</f>
        <v>#N/A</v>
      </c>
      <c r="K130" t="e">
        <f t="shared" si="6"/>
        <v>#N/A</v>
      </c>
      <c r="M130" t="e">
        <f>VLOOKUP(B130,'system Report'!$G$1:$AC$219,23,0)</f>
        <v>#N/A</v>
      </c>
      <c r="O130" t="e">
        <f>VLOOKUP(D130,'system Report'!$G$1:$AC$219,23,0)</f>
        <v>#N/A</v>
      </c>
      <c r="P130" t="e">
        <f>VLOOKUP(B130,'system Report'!$G$1:$AF$219,25,FALSE)</f>
        <v>#N/A</v>
      </c>
      <c r="Q130" t="e">
        <f t="shared" si="7"/>
        <v>#N/A</v>
      </c>
    </row>
    <row r="131" spans="1:17">
      <c r="A131" s="18"/>
      <c r="B131" s="18">
        <v>5301</v>
      </c>
      <c r="C131">
        <f>VLOOKUP(B131,'Gold Ornamnet'!$B$4:$E$231,4,FALSE)</f>
        <v>293.9</v>
      </c>
      <c r="D131" t="e">
        <f>VLOOKUP(B131,'system Report'!$G$1:$Q$219,11,FALSE)</f>
        <v>#N/A</v>
      </c>
      <c r="E131" t="e">
        <f t="shared" si="4"/>
        <v>#N/A</v>
      </c>
      <c r="F131" t="e">
        <f>VLOOKUP(B131,silver!$B$4:$E$117,2,FALSE)</f>
        <v>#N/A</v>
      </c>
      <c r="G131" t="e">
        <f>VLOOKUP(B131,'system Report'!G129:Y129,19,0)</f>
        <v>#N/A</v>
      </c>
      <c r="H131" t="e">
        <f t="shared" si="5"/>
        <v>#N/A</v>
      </c>
      <c r="I131">
        <f>VLOOKUP(B131,'Diamond '!$B$4:$H$256,4,0)</f>
        <v>10.44</v>
      </c>
      <c r="J131" t="e">
        <f>VLOOKUP(B131,'system Report'!$G$1:$U$219,15,0)</f>
        <v>#N/A</v>
      </c>
      <c r="K131" t="e">
        <f t="shared" si="6"/>
        <v>#N/A</v>
      </c>
      <c r="M131" t="e">
        <f>VLOOKUP(B131,'system Report'!$G$1:$AC$219,23,0)</f>
        <v>#N/A</v>
      </c>
      <c r="O131" t="e">
        <f>VLOOKUP(D131,'system Report'!$G$1:$AC$219,23,0)</f>
        <v>#N/A</v>
      </c>
      <c r="P131" t="e">
        <f>VLOOKUP(B131,'system Report'!$G$1:$AF$219,25,FALSE)</f>
        <v>#N/A</v>
      </c>
      <c r="Q131" t="e">
        <f t="shared" si="7"/>
        <v>#N/A</v>
      </c>
    </row>
    <row r="132" spans="1:17">
      <c r="A132" s="18"/>
      <c r="B132" s="18">
        <v>5329</v>
      </c>
      <c r="C132">
        <f>VLOOKUP(B132,'Gold Ornamnet'!$B$4:$E$231,4,FALSE)</f>
        <v>184.38</v>
      </c>
      <c r="D132" t="e">
        <f>VLOOKUP(B132,'system Report'!$G$1:$Q$219,11,FALSE)</f>
        <v>#N/A</v>
      </c>
      <c r="E132" t="e">
        <f t="shared" ref="E132:E195" si="8">C132=D132</f>
        <v>#N/A</v>
      </c>
      <c r="F132" t="e">
        <f>VLOOKUP(B132,silver!$B$4:$E$117,2,FALSE)</f>
        <v>#N/A</v>
      </c>
      <c r="G132" t="e">
        <f>VLOOKUP(B132,'system Report'!G130:Y130,19,0)</f>
        <v>#N/A</v>
      </c>
      <c r="H132" t="e">
        <f t="shared" ref="H132:H195" si="9">F132=G132</f>
        <v>#N/A</v>
      </c>
      <c r="I132">
        <f>VLOOKUP(B132,'Diamond '!$B$4:$H$256,4,0)</f>
        <v>11.09</v>
      </c>
      <c r="J132" t="e">
        <f>VLOOKUP(B132,'system Report'!$G$1:$U$219,15,0)</f>
        <v>#N/A</v>
      </c>
      <c r="K132" t="e">
        <f t="shared" ref="K132:K195" si="10">I132=J132</f>
        <v>#N/A</v>
      </c>
      <c r="M132" t="e">
        <f>VLOOKUP(B132,'system Report'!$G$1:$AC$219,23,0)</f>
        <v>#N/A</v>
      </c>
      <c r="O132" t="e">
        <f>VLOOKUP(D132,'system Report'!$G$1:$AC$219,23,0)</f>
        <v>#N/A</v>
      </c>
      <c r="P132" t="e">
        <f>VLOOKUP(B132,'system Report'!$G$1:$AF$219,25,FALSE)</f>
        <v>#N/A</v>
      </c>
      <c r="Q132" t="e">
        <f t="shared" ref="Q132:Q195" si="11">O132=P132</f>
        <v>#N/A</v>
      </c>
    </row>
    <row r="133" spans="1:17">
      <c r="A133" s="18"/>
      <c r="B133" s="18">
        <v>5330</v>
      </c>
      <c r="C133">
        <f>VLOOKUP(B133,'Gold Ornamnet'!$B$4:$E$231,4,FALSE)</f>
        <v>266.82</v>
      </c>
      <c r="D133" t="e">
        <f>VLOOKUP(B133,'system Report'!$G$1:$Q$219,11,FALSE)</f>
        <v>#N/A</v>
      </c>
      <c r="E133" t="e">
        <f t="shared" si="8"/>
        <v>#N/A</v>
      </c>
      <c r="F133" t="e">
        <f>VLOOKUP(B133,silver!$B$4:$E$117,2,FALSE)</f>
        <v>#N/A</v>
      </c>
      <c r="G133" t="e">
        <f>VLOOKUP(B133,'system Report'!G131:Y131,19,0)</f>
        <v>#N/A</v>
      </c>
      <c r="H133" t="e">
        <f t="shared" si="9"/>
        <v>#N/A</v>
      </c>
      <c r="I133">
        <f>VLOOKUP(B133,'Diamond '!$B$4:$H$256,4,0)</f>
        <v>0.68</v>
      </c>
      <c r="J133" t="e">
        <f>VLOOKUP(B133,'system Report'!$G$1:$U$219,15,0)</f>
        <v>#N/A</v>
      </c>
      <c r="K133" t="e">
        <f t="shared" si="10"/>
        <v>#N/A</v>
      </c>
      <c r="M133" t="e">
        <f>VLOOKUP(B133,'system Report'!$G$1:$AC$219,23,0)</f>
        <v>#N/A</v>
      </c>
      <c r="O133" t="e">
        <f>VLOOKUP(D133,'system Report'!$G$1:$AC$219,23,0)</f>
        <v>#N/A</v>
      </c>
      <c r="P133" t="e">
        <f>VLOOKUP(B133,'system Report'!$G$1:$AF$219,25,FALSE)</f>
        <v>#N/A</v>
      </c>
      <c r="Q133" t="e">
        <f t="shared" si="11"/>
        <v>#N/A</v>
      </c>
    </row>
    <row r="134" spans="1:17">
      <c r="A134" s="18"/>
      <c r="B134" s="18">
        <v>5331</v>
      </c>
      <c r="C134">
        <f>VLOOKUP(B134,'Gold Ornamnet'!$B$4:$E$231,4,FALSE)</f>
        <v>316.82</v>
      </c>
      <c r="D134" t="e">
        <f>VLOOKUP(B134,'system Report'!$G$1:$Q$219,11,FALSE)</f>
        <v>#N/A</v>
      </c>
      <c r="E134" t="e">
        <f t="shared" si="8"/>
        <v>#N/A</v>
      </c>
      <c r="F134" t="e">
        <f>VLOOKUP(B134,silver!$B$4:$E$117,2,FALSE)</f>
        <v>#N/A</v>
      </c>
      <c r="G134" t="e">
        <f>VLOOKUP(B134,'system Report'!G132:Y132,19,0)</f>
        <v>#N/A</v>
      </c>
      <c r="H134" t="e">
        <f t="shared" si="9"/>
        <v>#N/A</v>
      </c>
      <c r="I134">
        <f>VLOOKUP(B134,'Diamond '!$B$4:$H$256,4,0)</f>
        <v>3.12</v>
      </c>
      <c r="J134" t="e">
        <f>VLOOKUP(B134,'system Report'!$G$1:$U$219,15,0)</f>
        <v>#N/A</v>
      </c>
      <c r="K134" t="e">
        <f t="shared" si="10"/>
        <v>#N/A</v>
      </c>
      <c r="M134" t="e">
        <f>VLOOKUP(B134,'system Report'!$G$1:$AC$219,23,0)</f>
        <v>#N/A</v>
      </c>
      <c r="O134" t="e">
        <f>VLOOKUP(D134,'system Report'!$G$1:$AC$219,23,0)</f>
        <v>#N/A</v>
      </c>
      <c r="P134" t="e">
        <f>VLOOKUP(B134,'system Report'!$G$1:$AF$219,25,FALSE)</f>
        <v>#N/A</v>
      </c>
      <c r="Q134" t="e">
        <f t="shared" si="11"/>
        <v>#N/A</v>
      </c>
    </row>
    <row r="135" spans="1:17">
      <c r="A135" s="18" t="s">
        <v>19</v>
      </c>
      <c r="B135" s="18"/>
      <c r="C135" t="e">
        <f>VLOOKUP(B135,'Gold Ornamnet'!$B$4:$E$231,4,FALSE)</f>
        <v>#N/A</v>
      </c>
      <c r="D135" t="e">
        <f>VLOOKUP(B135,'system Report'!$G$1:$Q$219,11,FALSE)</f>
        <v>#N/A</v>
      </c>
      <c r="E135" t="e">
        <f t="shared" si="8"/>
        <v>#N/A</v>
      </c>
      <c r="F135" t="e">
        <f>VLOOKUP(B135,silver!$B$4:$E$117,2,FALSE)</f>
        <v>#N/A</v>
      </c>
      <c r="G135" t="e">
        <f>VLOOKUP(B135,'system Report'!G133:Y133,19,0)</f>
        <v>#N/A</v>
      </c>
      <c r="H135" t="e">
        <f t="shared" si="9"/>
        <v>#N/A</v>
      </c>
      <c r="I135" t="e">
        <f>VLOOKUP(B135,'Diamond '!$B$4:$H$256,4,0)</f>
        <v>#N/A</v>
      </c>
      <c r="J135" t="e">
        <f>VLOOKUP(B135,'system Report'!$G$1:$U$219,15,0)</f>
        <v>#N/A</v>
      </c>
      <c r="K135" t="e">
        <f t="shared" si="10"/>
        <v>#N/A</v>
      </c>
      <c r="M135" t="e">
        <f>VLOOKUP(B135,'system Report'!$G$1:$AC$219,23,0)</f>
        <v>#N/A</v>
      </c>
      <c r="O135" t="e">
        <f>VLOOKUP(D135,'system Report'!$G$1:$AC$219,23,0)</f>
        <v>#N/A</v>
      </c>
      <c r="P135" t="e">
        <f>VLOOKUP(B135,'system Report'!$G$1:$AF$219,25,FALSE)</f>
        <v>#N/A</v>
      </c>
      <c r="Q135" t="e">
        <f t="shared" si="11"/>
        <v>#N/A</v>
      </c>
    </row>
    <row r="136" spans="1:17">
      <c r="A136" s="18"/>
      <c r="B136" s="18">
        <v>118</v>
      </c>
      <c r="C136">
        <f>VLOOKUP(B136,'Gold Ornamnet'!$B$4:$E$231,4,FALSE)</f>
        <v>204.21</v>
      </c>
      <c r="D136" t="e">
        <f>VLOOKUP(B136,'system Report'!$G$1:$Q$219,11,FALSE)</f>
        <v>#N/A</v>
      </c>
      <c r="E136" t="e">
        <f t="shared" si="8"/>
        <v>#N/A</v>
      </c>
      <c r="F136" t="e">
        <f>VLOOKUP(B136,silver!$B$4:$E$117,2,FALSE)</f>
        <v>#N/A</v>
      </c>
      <c r="G136" t="e">
        <f>VLOOKUP(B136,'system Report'!G134:Y134,19,0)</f>
        <v>#N/A</v>
      </c>
      <c r="H136" t="e">
        <f t="shared" si="9"/>
        <v>#N/A</v>
      </c>
      <c r="I136">
        <f>VLOOKUP(B136,'Diamond '!$B$4:$H$256,4,0)</f>
        <v>4.42</v>
      </c>
      <c r="J136" t="e">
        <f>VLOOKUP(B136,'system Report'!$G$1:$U$219,15,0)</f>
        <v>#N/A</v>
      </c>
      <c r="K136" t="e">
        <f t="shared" si="10"/>
        <v>#N/A</v>
      </c>
      <c r="M136" t="e">
        <f>VLOOKUP(B136,'system Report'!$G$1:$AC$219,23,0)</f>
        <v>#N/A</v>
      </c>
      <c r="O136" t="e">
        <f>VLOOKUP(D136,'system Report'!$G$1:$AC$219,23,0)</f>
        <v>#N/A</v>
      </c>
      <c r="P136" t="e">
        <f>VLOOKUP(B136,'system Report'!$G$1:$AF$219,25,FALSE)</f>
        <v>#N/A</v>
      </c>
      <c r="Q136" t="e">
        <f t="shared" si="11"/>
        <v>#N/A</v>
      </c>
    </row>
    <row r="137" spans="1:17">
      <c r="A137" s="18"/>
      <c r="B137" s="18">
        <v>135</v>
      </c>
      <c r="C137">
        <f>VLOOKUP(B137,'Gold Ornamnet'!$B$4:$E$231,4,FALSE)</f>
        <v>347.787</v>
      </c>
      <c r="D137" t="e">
        <f>VLOOKUP(B137,'system Report'!$G$1:$Q$219,11,FALSE)</f>
        <v>#N/A</v>
      </c>
      <c r="E137" t="e">
        <f t="shared" si="8"/>
        <v>#N/A</v>
      </c>
      <c r="F137" t="e">
        <f>VLOOKUP(B137,silver!$B$4:$E$117,2,FALSE)</f>
        <v>#N/A</v>
      </c>
      <c r="G137" t="e">
        <f>VLOOKUP(B137,'system Report'!G135:Y135,19,0)</f>
        <v>#N/A</v>
      </c>
      <c r="H137" t="e">
        <f t="shared" si="9"/>
        <v>#N/A</v>
      </c>
      <c r="I137">
        <f>VLOOKUP(B137,'Diamond '!$B$4:$H$256,4,0)</f>
        <v>15.83</v>
      </c>
      <c r="J137" t="e">
        <f>VLOOKUP(B137,'system Report'!$G$1:$U$219,15,0)</f>
        <v>#N/A</v>
      </c>
      <c r="K137" t="e">
        <f t="shared" si="10"/>
        <v>#N/A</v>
      </c>
      <c r="M137" t="e">
        <f>VLOOKUP(B137,'system Report'!$G$1:$AC$219,23,0)</f>
        <v>#N/A</v>
      </c>
      <c r="O137" t="e">
        <f>VLOOKUP(D137,'system Report'!$G$1:$AC$219,23,0)</f>
        <v>#N/A</v>
      </c>
      <c r="P137" t="e">
        <f>VLOOKUP(B137,'system Report'!$G$1:$AF$219,25,FALSE)</f>
        <v>#N/A</v>
      </c>
      <c r="Q137" t="e">
        <f t="shared" si="11"/>
        <v>#N/A</v>
      </c>
    </row>
    <row r="138" spans="1:17">
      <c r="A138" s="18"/>
      <c r="B138" s="18">
        <v>136</v>
      </c>
      <c r="C138">
        <f>VLOOKUP(B138,'Gold Ornamnet'!$B$4:$E$231,4,FALSE)</f>
        <v>531.35</v>
      </c>
      <c r="D138" t="e">
        <f>VLOOKUP(B138,'system Report'!$G$1:$Q$219,11,FALSE)</f>
        <v>#N/A</v>
      </c>
      <c r="E138" t="e">
        <f t="shared" si="8"/>
        <v>#N/A</v>
      </c>
      <c r="F138" t="e">
        <f>VLOOKUP(B138,silver!$B$4:$E$117,2,FALSE)</f>
        <v>#N/A</v>
      </c>
      <c r="G138" t="e">
        <f>VLOOKUP(B138,'system Report'!G136:Y136,19,0)</f>
        <v>#N/A</v>
      </c>
      <c r="H138" t="e">
        <f t="shared" si="9"/>
        <v>#N/A</v>
      </c>
      <c r="I138">
        <f>VLOOKUP(B138,'Diamond '!$B$4:$H$256,4,0)</f>
        <v>6.62</v>
      </c>
      <c r="J138" t="e">
        <f>VLOOKUP(B138,'system Report'!$G$1:$U$219,15,0)</f>
        <v>#N/A</v>
      </c>
      <c r="K138" t="e">
        <f t="shared" si="10"/>
        <v>#N/A</v>
      </c>
      <c r="M138" t="e">
        <f>VLOOKUP(B138,'system Report'!$G$1:$AC$219,23,0)</f>
        <v>#N/A</v>
      </c>
      <c r="O138" t="e">
        <f>VLOOKUP(D138,'system Report'!$G$1:$AC$219,23,0)</f>
        <v>#N/A</v>
      </c>
      <c r="P138" t="e">
        <f>VLOOKUP(B138,'system Report'!$G$1:$AF$219,25,FALSE)</f>
        <v>#N/A</v>
      </c>
      <c r="Q138" t="e">
        <f t="shared" si="11"/>
        <v>#N/A</v>
      </c>
    </row>
    <row r="139" spans="1:17">
      <c r="A139" s="18"/>
      <c r="B139" s="18">
        <v>144</v>
      </c>
      <c r="C139">
        <f>VLOOKUP(B139,'Gold Ornamnet'!$B$4:$E$231,4,FALSE)</f>
        <v>628.75</v>
      </c>
      <c r="D139" t="e">
        <f>VLOOKUP(B139,'system Report'!$G$1:$Q$219,11,FALSE)</f>
        <v>#N/A</v>
      </c>
      <c r="E139" t="e">
        <f t="shared" si="8"/>
        <v>#N/A</v>
      </c>
      <c r="F139" t="e">
        <f>VLOOKUP(B139,silver!$B$4:$E$117,2,FALSE)</f>
        <v>#N/A</v>
      </c>
      <c r="G139" t="e">
        <f>VLOOKUP(B139,'system Report'!G137:Y137,19,0)</f>
        <v>#N/A</v>
      </c>
      <c r="H139" t="e">
        <f t="shared" si="9"/>
        <v>#N/A</v>
      </c>
      <c r="I139">
        <f>VLOOKUP(B139,'Diamond '!$B$4:$H$256,4,0)</f>
        <v>9.79</v>
      </c>
      <c r="J139" t="e">
        <f>VLOOKUP(B139,'system Report'!$G$1:$U$219,15,0)</f>
        <v>#N/A</v>
      </c>
      <c r="K139" t="e">
        <f t="shared" si="10"/>
        <v>#N/A</v>
      </c>
      <c r="M139" t="e">
        <f>VLOOKUP(B139,'system Report'!$G$1:$AC$219,23,0)</f>
        <v>#N/A</v>
      </c>
      <c r="O139" t="e">
        <f>VLOOKUP(D139,'system Report'!$G$1:$AC$219,23,0)</f>
        <v>#N/A</v>
      </c>
      <c r="P139" t="e">
        <f>VLOOKUP(B139,'system Report'!$G$1:$AF$219,25,FALSE)</f>
        <v>#N/A</v>
      </c>
      <c r="Q139" t="e">
        <f t="shared" si="11"/>
        <v>#N/A</v>
      </c>
    </row>
    <row r="140" spans="1:17">
      <c r="A140" s="18"/>
      <c r="B140" s="18">
        <v>1152</v>
      </c>
      <c r="C140">
        <f>VLOOKUP(B140,'Gold Ornamnet'!$B$4:$E$231,4,FALSE)</f>
        <v>603.17</v>
      </c>
      <c r="D140" t="e">
        <f>VLOOKUP(B140,'system Report'!$G$1:$Q$219,11,FALSE)</f>
        <v>#N/A</v>
      </c>
      <c r="E140" t="e">
        <f t="shared" si="8"/>
        <v>#N/A</v>
      </c>
      <c r="F140" t="e">
        <f>VLOOKUP(B140,silver!$B$4:$E$117,2,FALSE)</f>
        <v>#N/A</v>
      </c>
      <c r="G140" t="e">
        <f>VLOOKUP(B140,'system Report'!G138:Y138,19,0)</f>
        <v>#N/A</v>
      </c>
      <c r="H140" t="e">
        <f t="shared" si="9"/>
        <v>#N/A</v>
      </c>
      <c r="I140">
        <f>VLOOKUP(B140,'Diamond '!$B$4:$H$256,4,0)</f>
        <v>4.66</v>
      </c>
      <c r="J140" t="e">
        <f>VLOOKUP(B140,'system Report'!$G$1:$U$219,15,0)</f>
        <v>#N/A</v>
      </c>
      <c r="K140" t="e">
        <f t="shared" si="10"/>
        <v>#N/A</v>
      </c>
      <c r="M140" t="e">
        <f>VLOOKUP(B140,'system Report'!$G$1:$AC$219,23,0)</f>
        <v>#N/A</v>
      </c>
      <c r="O140" t="e">
        <f>VLOOKUP(D140,'system Report'!$G$1:$AC$219,23,0)</f>
        <v>#N/A</v>
      </c>
      <c r="P140" t="e">
        <f>VLOOKUP(B140,'system Report'!$G$1:$AF$219,25,FALSE)</f>
        <v>#N/A</v>
      </c>
      <c r="Q140" t="e">
        <f t="shared" si="11"/>
        <v>#N/A</v>
      </c>
    </row>
    <row r="141" spans="1:17">
      <c r="A141" s="18"/>
      <c r="B141" s="18">
        <v>2378</v>
      </c>
      <c r="C141">
        <f>VLOOKUP(B141,'Gold Ornamnet'!$B$4:$E$231,4,FALSE)</f>
        <v>342.911</v>
      </c>
      <c r="D141" t="e">
        <f>VLOOKUP(B141,'system Report'!$G$1:$Q$219,11,FALSE)</f>
        <v>#N/A</v>
      </c>
      <c r="E141" t="e">
        <f t="shared" si="8"/>
        <v>#N/A</v>
      </c>
      <c r="F141" t="e">
        <f>VLOOKUP(B141,silver!$B$4:$E$117,2,FALSE)</f>
        <v>#N/A</v>
      </c>
      <c r="G141" t="e">
        <f>VLOOKUP(B141,'system Report'!G139:Y139,19,0)</f>
        <v>#N/A</v>
      </c>
      <c r="H141" t="e">
        <f t="shared" si="9"/>
        <v>#N/A</v>
      </c>
      <c r="I141">
        <f>VLOOKUP(B141,'Diamond '!$B$4:$H$256,4,0)</f>
        <v>21.1</v>
      </c>
      <c r="J141" t="e">
        <f>VLOOKUP(B141,'system Report'!$G$1:$U$219,15,0)</f>
        <v>#N/A</v>
      </c>
      <c r="K141" t="e">
        <f t="shared" si="10"/>
        <v>#N/A</v>
      </c>
      <c r="M141" t="e">
        <f>VLOOKUP(B141,'system Report'!$G$1:$AC$219,23,0)</f>
        <v>#N/A</v>
      </c>
      <c r="O141" t="e">
        <f>VLOOKUP(D141,'system Report'!$G$1:$AC$219,23,0)</f>
        <v>#N/A</v>
      </c>
      <c r="P141" t="e">
        <f>VLOOKUP(B141,'system Report'!$G$1:$AF$219,25,FALSE)</f>
        <v>#N/A</v>
      </c>
      <c r="Q141" t="e">
        <f t="shared" si="11"/>
        <v>#N/A</v>
      </c>
    </row>
    <row r="142" spans="1:17">
      <c r="A142" s="18"/>
      <c r="B142" s="18">
        <v>4302</v>
      </c>
      <c r="C142">
        <f>VLOOKUP(B142,'Gold Ornamnet'!$B$4:$E$231,4,FALSE)</f>
        <v>408.58</v>
      </c>
      <c r="D142" t="e">
        <f>VLOOKUP(B142,'system Report'!$G$1:$Q$219,11,FALSE)</f>
        <v>#N/A</v>
      </c>
      <c r="E142" t="e">
        <f t="shared" si="8"/>
        <v>#N/A</v>
      </c>
      <c r="F142" t="e">
        <f>VLOOKUP(B142,silver!$B$4:$E$117,2,FALSE)</f>
        <v>#N/A</v>
      </c>
      <c r="G142" t="e">
        <f>VLOOKUP(B142,'system Report'!G140:Y140,19,0)</f>
        <v>#N/A</v>
      </c>
      <c r="H142" t="e">
        <f t="shared" si="9"/>
        <v>#N/A</v>
      </c>
      <c r="I142">
        <f>VLOOKUP(B142,'Diamond '!$B$4:$H$256,4,0)</f>
        <v>9.51</v>
      </c>
      <c r="J142" t="e">
        <f>VLOOKUP(B142,'system Report'!$G$1:$U$219,15,0)</f>
        <v>#N/A</v>
      </c>
      <c r="K142" t="e">
        <f t="shared" si="10"/>
        <v>#N/A</v>
      </c>
      <c r="M142" t="e">
        <f>VLOOKUP(B142,'system Report'!$G$1:$AC$219,23,0)</f>
        <v>#N/A</v>
      </c>
      <c r="O142" t="e">
        <f>VLOOKUP(D142,'system Report'!$G$1:$AC$219,23,0)</f>
        <v>#N/A</v>
      </c>
      <c r="P142" t="e">
        <f>VLOOKUP(B142,'system Report'!$G$1:$AF$219,25,FALSE)</f>
        <v>#N/A</v>
      </c>
      <c r="Q142" t="e">
        <f t="shared" si="11"/>
        <v>#N/A</v>
      </c>
    </row>
    <row r="143" spans="1:17">
      <c r="A143" s="18"/>
      <c r="B143" s="18">
        <v>4640</v>
      </c>
      <c r="C143">
        <f>VLOOKUP(B143,'Gold Ornamnet'!$B$4:$E$231,4,FALSE)</f>
        <v>209.34</v>
      </c>
      <c r="D143" t="e">
        <f>VLOOKUP(B143,'system Report'!$G$1:$Q$219,11,FALSE)</f>
        <v>#N/A</v>
      </c>
      <c r="E143" t="e">
        <f t="shared" si="8"/>
        <v>#N/A</v>
      </c>
      <c r="F143" t="e">
        <f>VLOOKUP(B143,silver!$B$4:$E$117,2,FALSE)</f>
        <v>#N/A</v>
      </c>
      <c r="G143" t="e">
        <f>VLOOKUP(B143,'system Report'!G141:Y141,19,0)</f>
        <v>#N/A</v>
      </c>
      <c r="H143" t="e">
        <f t="shared" si="9"/>
        <v>#N/A</v>
      </c>
      <c r="I143">
        <f>VLOOKUP(B143,'Diamond '!$B$4:$H$256,4,0)</f>
        <v>9.88</v>
      </c>
      <c r="J143" t="e">
        <f>VLOOKUP(B143,'system Report'!$G$1:$U$219,15,0)</f>
        <v>#N/A</v>
      </c>
      <c r="K143" t="e">
        <f t="shared" si="10"/>
        <v>#N/A</v>
      </c>
      <c r="M143" t="e">
        <f>VLOOKUP(B143,'system Report'!$G$1:$AC$219,23,0)</f>
        <v>#N/A</v>
      </c>
      <c r="O143" t="e">
        <f>VLOOKUP(D143,'system Report'!$G$1:$AC$219,23,0)</f>
        <v>#N/A</v>
      </c>
      <c r="P143" t="e">
        <f>VLOOKUP(B143,'system Report'!$G$1:$AF$219,25,FALSE)</f>
        <v>#N/A</v>
      </c>
      <c r="Q143" t="e">
        <f t="shared" si="11"/>
        <v>#N/A</v>
      </c>
    </row>
    <row r="144" spans="1:17">
      <c r="A144" s="18"/>
      <c r="B144" s="18">
        <v>5174</v>
      </c>
      <c r="C144">
        <f>VLOOKUP(B144,'Gold Ornamnet'!$B$4:$E$231,4,FALSE)</f>
        <v>418.24</v>
      </c>
      <c r="D144" t="e">
        <f>VLOOKUP(B144,'system Report'!$G$1:$Q$219,11,FALSE)</f>
        <v>#N/A</v>
      </c>
      <c r="E144" t="e">
        <f t="shared" si="8"/>
        <v>#N/A</v>
      </c>
      <c r="F144" t="e">
        <f>VLOOKUP(B144,silver!$B$4:$E$117,2,FALSE)</f>
        <v>#N/A</v>
      </c>
      <c r="G144" t="e">
        <f>VLOOKUP(B144,'system Report'!G142:Y142,19,0)</f>
        <v>#N/A</v>
      </c>
      <c r="H144" t="e">
        <f t="shared" si="9"/>
        <v>#N/A</v>
      </c>
      <c r="I144">
        <f>VLOOKUP(B144,'Diamond '!$B$4:$H$256,4,0)</f>
        <v>3.41</v>
      </c>
      <c r="J144" t="e">
        <f>VLOOKUP(B144,'system Report'!$G$1:$U$219,15,0)</f>
        <v>#N/A</v>
      </c>
      <c r="K144" t="e">
        <f t="shared" si="10"/>
        <v>#N/A</v>
      </c>
      <c r="M144" t="e">
        <f>VLOOKUP(B144,'system Report'!$G$1:$AC$219,23,0)</f>
        <v>#N/A</v>
      </c>
      <c r="O144" t="e">
        <f>VLOOKUP(D144,'system Report'!$G$1:$AC$219,23,0)</f>
        <v>#N/A</v>
      </c>
      <c r="P144" t="e">
        <f>VLOOKUP(B144,'system Report'!$G$1:$AF$219,25,FALSE)</f>
        <v>#N/A</v>
      </c>
      <c r="Q144" t="e">
        <f t="shared" si="11"/>
        <v>#N/A</v>
      </c>
    </row>
    <row r="145" spans="1:17">
      <c r="A145" s="18"/>
      <c r="B145" s="18">
        <v>5188</v>
      </c>
      <c r="C145">
        <f>VLOOKUP(B145,'Gold Ornamnet'!$B$4:$E$231,4,FALSE)</f>
        <v>304.77</v>
      </c>
      <c r="D145" t="e">
        <f>VLOOKUP(B145,'system Report'!$G$1:$Q$219,11,FALSE)</f>
        <v>#N/A</v>
      </c>
      <c r="E145" t="e">
        <f t="shared" si="8"/>
        <v>#N/A</v>
      </c>
      <c r="F145" t="e">
        <f>VLOOKUP(B145,silver!$B$4:$E$117,2,FALSE)</f>
        <v>#N/A</v>
      </c>
      <c r="G145" t="e">
        <f>VLOOKUP(B145,'system Report'!G143:Y143,19,0)</f>
        <v>#N/A</v>
      </c>
      <c r="H145" t="e">
        <f t="shared" si="9"/>
        <v>#N/A</v>
      </c>
      <c r="I145">
        <f>VLOOKUP(B145,'Diamond '!$B$4:$H$256,4,0)</f>
        <v>6.79</v>
      </c>
      <c r="J145" t="e">
        <f>VLOOKUP(B145,'system Report'!$G$1:$U$219,15,0)</f>
        <v>#N/A</v>
      </c>
      <c r="K145" t="e">
        <f t="shared" si="10"/>
        <v>#N/A</v>
      </c>
      <c r="M145" t="e">
        <f>VLOOKUP(B145,'system Report'!$G$1:$AC$219,23,0)</f>
        <v>#N/A</v>
      </c>
      <c r="O145" t="e">
        <f>VLOOKUP(D145,'system Report'!$G$1:$AC$219,23,0)</f>
        <v>#N/A</v>
      </c>
      <c r="P145" t="e">
        <f>VLOOKUP(B145,'system Report'!$G$1:$AF$219,25,FALSE)</f>
        <v>#N/A</v>
      </c>
      <c r="Q145" t="e">
        <f t="shared" si="11"/>
        <v>#N/A</v>
      </c>
    </row>
    <row r="146" spans="1:17">
      <c r="A146" s="22"/>
      <c r="B146" s="22">
        <v>5196</v>
      </c>
      <c r="C146">
        <f>VLOOKUP(B146,'Gold Ornamnet'!$B$4:$E$231,4,FALSE)</f>
        <v>260.738</v>
      </c>
      <c r="D146" t="e">
        <f>VLOOKUP(B146,'system Report'!$G$1:$Q$219,11,FALSE)</f>
        <v>#N/A</v>
      </c>
      <c r="E146" t="e">
        <f t="shared" si="8"/>
        <v>#N/A</v>
      </c>
      <c r="F146" t="e">
        <f>VLOOKUP(B146,silver!$B$4:$E$117,2,FALSE)</f>
        <v>#N/A</v>
      </c>
      <c r="G146" t="e">
        <f>VLOOKUP(B146,'system Report'!G144:Y144,19,0)</f>
        <v>#N/A</v>
      </c>
      <c r="H146" t="e">
        <f t="shared" si="9"/>
        <v>#N/A</v>
      </c>
      <c r="I146">
        <f>VLOOKUP(B146,'Diamond '!$B$4:$H$256,4,0)</f>
        <v>5.68</v>
      </c>
      <c r="J146" t="e">
        <f>VLOOKUP(B146,'system Report'!$G$1:$U$219,15,0)</f>
        <v>#N/A</v>
      </c>
      <c r="K146" t="e">
        <f t="shared" si="10"/>
        <v>#N/A</v>
      </c>
      <c r="M146" t="e">
        <f>VLOOKUP(B146,'system Report'!$G$1:$AC$219,23,0)</f>
        <v>#N/A</v>
      </c>
      <c r="O146" t="e">
        <f>VLOOKUP(D146,'system Report'!$G$1:$AC$219,23,0)</f>
        <v>#N/A</v>
      </c>
      <c r="P146" t="e">
        <f>VLOOKUP(B146,'system Report'!$G$1:$AF$219,25,FALSE)</f>
        <v>#N/A</v>
      </c>
      <c r="Q146" t="e">
        <f t="shared" si="11"/>
        <v>#N/A</v>
      </c>
    </row>
    <row r="147" spans="1:17">
      <c r="A147" s="22"/>
      <c r="B147" s="22">
        <v>5207</v>
      </c>
      <c r="C147">
        <f>VLOOKUP(B147,'Gold Ornamnet'!$B$4:$E$231,4,FALSE)</f>
        <v>369.58</v>
      </c>
      <c r="D147" t="e">
        <f>VLOOKUP(B147,'system Report'!$G$1:$Q$219,11,FALSE)</f>
        <v>#N/A</v>
      </c>
      <c r="E147" t="e">
        <f t="shared" si="8"/>
        <v>#N/A</v>
      </c>
      <c r="F147" t="e">
        <f>VLOOKUP(B147,silver!$B$4:$E$117,2,FALSE)</f>
        <v>#N/A</v>
      </c>
      <c r="G147" t="e">
        <f>VLOOKUP(B147,'system Report'!G145:Y145,19,0)</f>
        <v>#N/A</v>
      </c>
      <c r="H147" t="e">
        <f t="shared" si="9"/>
        <v>#N/A</v>
      </c>
      <c r="I147">
        <f>VLOOKUP(B147,'Diamond '!$B$4:$H$256,4,0)</f>
        <v>1.79</v>
      </c>
      <c r="J147" t="e">
        <f>VLOOKUP(B147,'system Report'!$G$1:$U$219,15,0)</f>
        <v>#N/A</v>
      </c>
      <c r="K147" t="e">
        <f t="shared" si="10"/>
        <v>#N/A</v>
      </c>
      <c r="M147" t="e">
        <f>VLOOKUP(B147,'system Report'!$G$1:$AC$219,23,0)</f>
        <v>#N/A</v>
      </c>
      <c r="O147" t="e">
        <f>VLOOKUP(D147,'system Report'!$G$1:$AC$219,23,0)</f>
        <v>#N/A</v>
      </c>
      <c r="P147" t="e">
        <f>VLOOKUP(B147,'system Report'!$G$1:$AF$219,25,FALSE)</f>
        <v>#N/A</v>
      </c>
      <c r="Q147" t="e">
        <f t="shared" si="11"/>
        <v>#N/A</v>
      </c>
    </row>
    <row r="148" spans="1:17">
      <c r="A148" s="22" t="s">
        <v>20</v>
      </c>
      <c r="B148" s="22"/>
      <c r="C148" t="e">
        <f>VLOOKUP(B148,'Gold Ornamnet'!$B$4:$E$231,4,FALSE)</f>
        <v>#N/A</v>
      </c>
      <c r="D148" t="e">
        <f>VLOOKUP(B148,'system Report'!$G$1:$Q$219,11,FALSE)</f>
        <v>#N/A</v>
      </c>
      <c r="E148" t="e">
        <f t="shared" si="8"/>
        <v>#N/A</v>
      </c>
      <c r="F148" t="e">
        <f>VLOOKUP(B148,silver!$B$4:$E$117,2,FALSE)</f>
        <v>#N/A</v>
      </c>
      <c r="G148" t="e">
        <f>VLOOKUP(B148,'system Report'!G146:Y146,19,0)</f>
        <v>#N/A</v>
      </c>
      <c r="H148" t="e">
        <f t="shared" si="9"/>
        <v>#N/A</v>
      </c>
      <c r="I148" t="e">
        <f>VLOOKUP(B148,'Diamond '!$B$4:$H$256,4,0)</f>
        <v>#N/A</v>
      </c>
      <c r="J148" t="e">
        <f>VLOOKUP(B148,'system Report'!$G$1:$U$219,15,0)</f>
        <v>#N/A</v>
      </c>
      <c r="K148" t="e">
        <f t="shared" si="10"/>
        <v>#N/A</v>
      </c>
      <c r="M148" t="e">
        <f>VLOOKUP(B148,'system Report'!$G$1:$AC$219,23,0)</f>
        <v>#N/A</v>
      </c>
      <c r="O148" t="e">
        <f>VLOOKUP(D148,'system Report'!$G$1:$AC$219,23,0)</f>
        <v>#N/A</v>
      </c>
      <c r="P148" t="e">
        <f>VLOOKUP(B148,'system Report'!$G$1:$AF$219,25,FALSE)</f>
        <v>#N/A</v>
      </c>
      <c r="Q148" t="e">
        <f t="shared" si="11"/>
        <v>#N/A</v>
      </c>
    </row>
    <row r="149" spans="1:17">
      <c r="A149" s="22"/>
      <c r="B149" s="22">
        <v>799</v>
      </c>
      <c r="C149">
        <f>VLOOKUP(B149,'Gold Ornamnet'!$B$4:$E$231,4,FALSE)</f>
        <v>285.19</v>
      </c>
      <c r="D149" t="e">
        <f>VLOOKUP(B149,'system Report'!$G$1:$Q$219,11,FALSE)</f>
        <v>#N/A</v>
      </c>
      <c r="E149" t="e">
        <f t="shared" si="8"/>
        <v>#N/A</v>
      </c>
      <c r="F149" t="e">
        <f>VLOOKUP(B149,silver!$B$4:$E$117,2,FALSE)</f>
        <v>#N/A</v>
      </c>
      <c r="G149" t="e">
        <f>VLOOKUP(B149,'system Report'!G147:Y147,19,0)</f>
        <v>#N/A</v>
      </c>
      <c r="H149" t="e">
        <f t="shared" si="9"/>
        <v>#N/A</v>
      </c>
      <c r="I149">
        <f>VLOOKUP(B149,'Diamond '!$B$4:$H$256,4,0)</f>
        <v>17.93</v>
      </c>
      <c r="J149" t="e">
        <f>VLOOKUP(B149,'system Report'!$G$1:$U$219,15,0)</f>
        <v>#N/A</v>
      </c>
      <c r="K149" t="e">
        <f t="shared" si="10"/>
        <v>#N/A</v>
      </c>
      <c r="M149" t="e">
        <f>VLOOKUP(B149,'system Report'!$G$1:$AC$219,23,0)</f>
        <v>#N/A</v>
      </c>
      <c r="O149" t="e">
        <f>VLOOKUP(D149,'system Report'!$G$1:$AC$219,23,0)</f>
        <v>#N/A</v>
      </c>
      <c r="P149" t="e">
        <f>VLOOKUP(B149,'system Report'!$G$1:$AF$219,25,FALSE)</f>
        <v>#N/A</v>
      </c>
      <c r="Q149" t="e">
        <f t="shared" si="11"/>
        <v>#N/A</v>
      </c>
    </row>
    <row r="150" spans="1:17">
      <c r="A150" s="22"/>
      <c r="B150" s="22">
        <v>3250</v>
      </c>
      <c r="C150">
        <f>VLOOKUP(B150,'Gold Ornamnet'!$B$4:$E$231,4,FALSE)</f>
        <v>476.42</v>
      </c>
      <c r="D150" t="e">
        <f>VLOOKUP(B150,'system Report'!$G$1:$Q$219,11,FALSE)</f>
        <v>#N/A</v>
      </c>
      <c r="E150" t="e">
        <f t="shared" si="8"/>
        <v>#N/A</v>
      </c>
      <c r="F150" t="e">
        <f>VLOOKUP(B150,silver!$B$4:$E$117,2,FALSE)</f>
        <v>#N/A</v>
      </c>
      <c r="G150" t="e">
        <f>VLOOKUP(B150,'system Report'!G148:Y148,19,0)</f>
        <v>#N/A</v>
      </c>
      <c r="H150" t="e">
        <f t="shared" si="9"/>
        <v>#N/A</v>
      </c>
      <c r="I150">
        <f>VLOOKUP(B150,'Diamond '!$B$4:$H$256,4,0)</f>
        <v>3.17</v>
      </c>
      <c r="J150" t="e">
        <f>VLOOKUP(B150,'system Report'!$G$1:$U$219,15,0)</f>
        <v>#N/A</v>
      </c>
      <c r="K150" t="e">
        <f t="shared" si="10"/>
        <v>#N/A</v>
      </c>
      <c r="M150" t="e">
        <f>VLOOKUP(B150,'system Report'!$G$1:$AC$219,23,0)</f>
        <v>#N/A</v>
      </c>
      <c r="O150" t="e">
        <f>VLOOKUP(D150,'system Report'!$G$1:$AC$219,23,0)</f>
        <v>#N/A</v>
      </c>
      <c r="P150" t="e">
        <f>VLOOKUP(B150,'system Report'!$G$1:$AF$219,25,FALSE)</f>
        <v>#N/A</v>
      </c>
      <c r="Q150" t="e">
        <f t="shared" si="11"/>
        <v>#N/A</v>
      </c>
    </row>
    <row r="151" spans="1:17">
      <c r="A151" s="22"/>
      <c r="B151" s="22">
        <v>3552</v>
      </c>
      <c r="C151">
        <f>VLOOKUP(B151,'Gold Ornamnet'!$B$4:$E$231,4,FALSE)</f>
        <v>321.42</v>
      </c>
      <c r="D151" t="e">
        <f>VLOOKUP(B151,'system Report'!$G$1:$Q$219,11,FALSE)</f>
        <v>#N/A</v>
      </c>
      <c r="E151" t="e">
        <f t="shared" si="8"/>
        <v>#N/A</v>
      </c>
      <c r="F151" t="e">
        <f>VLOOKUP(B151,silver!$B$4:$E$117,2,FALSE)</f>
        <v>#N/A</v>
      </c>
      <c r="G151" t="e">
        <f>VLOOKUP(B151,'system Report'!G149:Y149,19,0)</f>
        <v>#N/A</v>
      </c>
      <c r="H151" t="e">
        <f t="shared" si="9"/>
        <v>#N/A</v>
      </c>
      <c r="I151">
        <f>VLOOKUP(B151,'Diamond '!$B$4:$H$256,4,0)</f>
        <v>11.07</v>
      </c>
      <c r="J151" t="e">
        <f>VLOOKUP(B151,'system Report'!$G$1:$U$219,15,0)</f>
        <v>#N/A</v>
      </c>
      <c r="K151" t="e">
        <f t="shared" si="10"/>
        <v>#N/A</v>
      </c>
      <c r="M151" t="e">
        <f>VLOOKUP(B151,'system Report'!$G$1:$AC$219,23,0)</f>
        <v>#N/A</v>
      </c>
      <c r="O151" t="e">
        <f>VLOOKUP(D151,'system Report'!$G$1:$AC$219,23,0)</f>
        <v>#N/A</v>
      </c>
      <c r="P151" t="e">
        <f>VLOOKUP(B151,'system Report'!$G$1:$AF$219,25,FALSE)</f>
        <v>#N/A</v>
      </c>
      <c r="Q151" t="e">
        <f t="shared" si="11"/>
        <v>#N/A</v>
      </c>
    </row>
    <row r="152" spans="1:17">
      <c r="A152" s="22"/>
      <c r="B152" s="22">
        <v>3925</v>
      </c>
      <c r="C152">
        <f>VLOOKUP(B152,'Gold Ornamnet'!$B$4:$E$231,4,FALSE)</f>
        <v>300.52</v>
      </c>
      <c r="D152" t="e">
        <f>VLOOKUP(B152,'system Report'!$G$1:$Q$219,11,FALSE)</f>
        <v>#N/A</v>
      </c>
      <c r="E152" t="e">
        <f t="shared" si="8"/>
        <v>#N/A</v>
      </c>
      <c r="F152" t="e">
        <f>VLOOKUP(B152,silver!$B$4:$E$117,2,FALSE)</f>
        <v>#N/A</v>
      </c>
      <c r="G152" t="e">
        <f>VLOOKUP(B152,'system Report'!G150:Y150,19,0)</f>
        <v>#N/A</v>
      </c>
      <c r="H152" t="e">
        <f t="shared" si="9"/>
        <v>#N/A</v>
      </c>
      <c r="I152">
        <f>VLOOKUP(B152,'Diamond '!$B$4:$H$256,4,0)</f>
        <v>8.21</v>
      </c>
      <c r="J152" t="e">
        <f>VLOOKUP(B152,'system Report'!$G$1:$U$219,15,0)</f>
        <v>#N/A</v>
      </c>
      <c r="K152" t="e">
        <f t="shared" si="10"/>
        <v>#N/A</v>
      </c>
      <c r="M152" t="e">
        <f>VLOOKUP(B152,'system Report'!$G$1:$AC$219,23,0)</f>
        <v>#N/A</v>
      </c>
      <c r="O152" t="e">
        <f>VLOOKUP(D152,'system Report'!$G$1:$AC$219,23,0)</f>
        <v>#N/A</v>
      </c>
      <c r="P152" t="e">
        <f>VLOOKUP(B152,'system Report'!$G$1:$AF$219,25,FALSE)</f>
        <v>#N/A</v>
      </c>
      <c r="Q152" t="e">
        <f t="shared" si="11"/>
        <v>#N/A</v>
      </c>
    </row>
    <row r="153" spans="1:17">
      <c r="A153" s="22"/>
      <c r="B153" s="22">
        <v>3967</v>
      </c>
      <c r="C153">
        <f>VLOOKUP(B153,'Gold Ornamnet'!$B$4:$E$231,4,FALSE)</f>
        <v>406.69</v>
      </c>
      <c r="D153" t="e">
        <f>VLOOKUP(B153,'system Report'!$G$1:$Q$219,11,FALSE)</f>
        <v>#N/A</v>
      </c>
      <c r="E153" t="e">
        <f t="shared" si="8"/>
        <v>#N/A</v>
      </c>
      <c r="F153" t="e">
        <f>VLOOKUP(B153,silver!$B$4:$E$117,2,FALSE)</f>
        <v>#N/A</v>
      </c>
      <c r="G153" t="e">
        <f>VLOOKUP(B153,'system Report'!G151:Y151,19,0)</f>
        <v>#N/A</v>
      </c>
      <c r="H153" t="e">
        <f t="shared" si="9"/>
        <v>#N/A</v>
      </c>
      <c r="I153">
        <f>VLOOKUP(B153,'Diamond '!$B$4:$H$256,4,0)</f>
        <v>7.19</v>
      </c>
      <c r="J153" t="e">
        <f>VLOOKUP(B153,'system Report'!$G$1:$U$219,15,0)</f>
        <v>#N/A</v>
      </c>
      <c r="K153" t="e">
        <f t="shared" si="10"/>
        <v>#N/A</v>
      </c>
      <c r="M153" t="e">
        <f>VLOOKUP(B153,'system Report'!$G$1:$AC$219,23,0)</f>
        <v>#N/A</v>
      </c>
      <c r="O153" t="e">
        <f>VLOOKUP(D153,'system Report'!$G$1:$AC$219,23,0)</f>
        <v>#N/A</v>
      </c>
      <c r="P153" t="e">
        <f>VLOOKUP(B153,'system Report'!$G$1:$AF$219,25,FALSE)</f>
        <v>#N/A</v>
      </c>
      <c r="Q153" t="e">
        <f t="shared" si="11"/>
        <v>#N/A</v>
      </c>
    </row>
    <row r="154" spans="1:17">
      <c r="A154" s="22"/>
      <c r="B154" s="22">
        <v>4088</v>
      </c>
      <c r="C154">
        <f>VLOOKUP(B154,'Gold Ornamnet'!$B$4:$E$231,4,FALSE)</f>
        <v>652.44</v>
      </c>
      <c r="D154" t="e">
        <f>VLOOKUP(B154,'system Report'!$G$1:$Q$219,11,FALSE)</f>
        <v>#N/A</v>
      </c>
      <c r="E154" t="e">
        <f t="shared" si="8"/>
        <v>#N/A</v>
      </c>
      <c r="F154" t="e">
        <f>VLOOKUP(B154,silver!$B$4:$E$117,2,FALSE)</f>
        <v>#N/A</v>
      </c>
      <c r="G154" t="e">
        <f>VLOOKUP(B154,'system Report'!G152:Y152,19,0)</f>
        <v>#N/A</v>
      </c>
      <c r="H154" t="e">
        <f t="shared" si="9"/>
        <v>#N/A</v>
      </c>
      <c r="I154">
        <f>VLOOKUP(B154,'Diamond '!$B$4:$H$256,4,0)</f>
        <v>10.98</v>
      </c>
      <c r="J154" t="e">
        <f>VLOOKUP(B154,'system Report'!$G$1:$U$219,15,0)</f>
        <v>#N/A</v>
      </c>
      <c r="K154" t="e">
        <f t="shared" si="10"/>
        <v>#N/A</v>
      </c>
      <c r="M154" t="e">
        <f>VLOOKUP(B154,'system Report'!$G$1:$AC$219,23,0)</f>
        <v>#N/A</v>
      </c>
      <c r="O154" t="e">
        <f>VLOOKUP(D154,'system Report'!$G$1:$AC$219,23,0)</f>
        <v>#N/A</v>
      </c>
      <c r="P154" t="e">
        <f>VLOOKUP(B154,'system Report'!$G$1:$AF$219,25,FALSE)</f>
        <v>#N/A</v>
      </c>
      <c r="Q154" t="e">
        <f t="shared" si="11"/>
        <v>#N/A</v>
      </c>
    </row>
    <row r="155" spans="1:17">
      <c r="A155" s="22"/>
      <c r="B155" s="22">
        <v>4315</v>
      </c>
      <c r="C155">
        <f>VLOOKUP(B155,'Gold Ornamnet'!$B$4:$E$231,4,FALSE)</f>
        <v>243.857</v>
      </c>
      <c r="D155" t="e">
        <f>VLOOKUP(B155,'system Report'!$G$1:$Q$219,11,FALSE)</f>
        <v>#N/A</v>
      </c>
      <c r="E155" t="e">
        <f t="shared" si="8"/>
        <v>#N/A</v>
      </c>
      <c r="F155" t="e">
        <f>VLOOKUP(B155,silver!$B$4:$E$117,2,FALSE)</f>
        <v>#N/A</v>
      </c>
      <c r="G155" t="e">
        <f>VLOOKUP(B155,'system Report'!G153:Y153,19,0)</f>
        <v>#N/A</v>
      </c>
      <c r="H155" t="e">
        <f t="shared" si="9"/>
        <v>#N/A</v>
      </c>
      <c r="I155">
        <f>VLOOKUP(B155,'Diamond '!$B$4:$H$256,4,0)</f>
        <v>2.25</v>
      </c>
      <c r="J155" t="e">
        <f>VLOOKUP(B155,'system Report'!$G$1:$U$219,15,0)</f>
        <v>#N/A</v>
      </c>
      <c r="K155" t="e">
        <f t="shared" si="10"/>
        <v>#N/A</v>
      </c>
      <c r="M155" t="e">
        <f>VLOOKUP(B155,'system Report'!$G$1:$AC$219,23,0)</f>
        <v>#N/A</v>
      </c>
      <c r="O155" t="e">
        <f>VLOOKUP(D155,'system Report'!$G$1:$AC$219,23,0)</f>
        <v>#N/A</v>
      </c>
      <c r="P155" t="e">
        <f>VLOOKUP(B155,'system Report'!$G$1:$AF$219,25,FALSE)</f>
        <v>#N/A</v>
      </c>
      <c r="Q155" t="e">
        <f t="shared" si="11"/>
        <v>#N/A</v>
      </c>
    </row>
    <row r="156" spans="1:17">
      <c r="A156" s="22"/>
      <c r="B156" s="22">
        <v>4340</v>
      </c>
      <c r="C156">
        <f>VLOOKUP(B156,'Gold Ornamnet'!$B$4:$E$231,4,FALSE)</f>
        <v>17.86</v>
      </c>
      <c r="D156" t="e">
        <f>VLOOKUP(B156,'system Report'!$G$1:$Q$219,11,FALSE)</f>
        <v>#N/A</v>
      </c>
      <c r="E156" t="e">
        <f t="shared" si="8"/>
        <v>#N/A</v>
      </c>
      <c r="F156" t="e">
        <f>VLOOKUP(B156,silver!$B$4:$E$117,2,FALSE)</f>
        <v>#N/A</v>
      </c>
      <c r="G156" t="e">
        <f>VLOOKUP(B156,'system Report'!G154:Y154,19,0)</f>
        <v>#N/A</v>
      </c>
      <c r="H156" t="e">
        <f t="shared" si="9"/>
        <v>#N/A</v>
      </c>
      <c r="I156" t="e">
        <f>VLOOKUP(B156,'Diamond '!$B$4:$H$256,4,0)</f>
        <v>#N/A</v>
      </c>
      <c r="J156" t="e">
        <f>VLOOKUP(B156,'system Report'!$G$1:$U$219,15,0)</f>
        <v>#N/A</v>
      </c>
      <c r="K156" t="e">
        <f t="shared" si="10"/>
        <v>#N/A</v>
      </c>
      <c r="M156" t="e">
        <f>VLOOKUP(B156,'system Report'!$G$1:$AC$219,23,0)</f>
        <v>#N/A</v>
      </c>
      <c r="O156" t="e">
        <f>VLOOKUP(D156,'system Report'!$G$1:$AC$219,23,0)</f>
        <v>#N/A</v>
      </c>
      <c r="P156" t="e">
        <f>VLOOKUP(B156,'system Report'!$G$1:$AF$219,25,FALSE)</f>
        <v>#N/A</v>
      </c>
      <c r="Q156" t="e">
        <f t="shared" si="11"/>
        <v>#N/A</v>
      </c>
    </row>
    <row r="157" spans="1:17">
      <c r="A157" s="22"/>
      <c r="B157" s="22">
        <v>4589</v>
      </c>
      <c r="C157">
        <f>VLOOKUP(B157,'Gold Ornamnet'!$B$4:$E$231,4,FALSE)</f>
        <v>435.92</v>
      </c>
      <c r="D157" t="e">
        <f>VLOOKUP(B157,'system Report'!$G$1:$Q$219,11,FALSE)</f>
        <v>#N/A</v>
      </c>
      <c r="E157" t="e">
        <f t="shared" si="8"/>
        <v>#N/A</v>
      </c>
      <c r="F157" t="e">
        <f>VLOOKUP(B157,silver!$B$4:$E$117,2,FALSE)</f>
        <v>#N/A</v>
      </c>
      <c r="G157" t="e">
        <f>VLOOKUP(B157,'system Report'!G155:Y155,19,0)</f>
        <v>#N/A</v>
      </c>
      <c r="H157" t="e">
        <f t="shared" si="9"/>
        <v>#N/A</v>
      </c>
      <c r="I157">
        <f>VLOOKUP(B157,'Diamond '!$B$4:$H$256,4,0)</f>
        <v>5.23</v>
      </c>
      <c r="J157" t="e">
        <f>VLOOKUP(B157,'system Report'!$G$1:$U$219,15,0)</f>
        <v>#N/A</v>
      </c>
      <c r="K157" t="e">
        <f t="shared" si="10"/>
        <v>#N/A</v>
      </c>
      <c r="M157" t="e">
        <f>VLOOKUP(B157,'system Report'!$G$1:$AC$219,23,0)</f>
        <v>#N/A</v>
      </c>
      <c r="O157" t="e">
        <f>VLOOKUP(D157,'system Report'!$G$1:$AC$219,23,0)</f>
        <v>#N/A</v>
      </c>
      <c r="P157" t="e">
        <f>VLOOKUP(B157,'system Report'!$G$1:$AF$219,25,FALSE)</f>
        <v>#N/A</v>
      </c>
      <c r="Q157" t="e">
        <f t="shared" si="11"/>
        <v>#N/A</v>
      </c>
    </row>
    <row r="158" spans="1:17">
      <c r="A158" s="22"/>
      <c r="B158" s="22">
        <v>4672</v>
      </c>
      <c r="C158">
        <f>VLOOKUP(B158,'Gold Ornamnet'!$B$4:$E$231,4,FALSE)</f>
        <v>554.457</v>
      </c>
      <c r="D158" t="e">
        <f>VLOOKUP(B158,'system Report'!$G$1:$Q$219,11,FALSE)</f>
        <v>#N/A</v>
      </c>
      <c r="E158" t="e">
        <f t="shared" si="8"/>
        <v>#N/A</v>
      </c>
      <c r="F158" t="e">
        <f>VLOOKUP(B158,silver!$B$4:$E$117,2,FALSE)</f>
        <v>#N/A</v>
      </c>
      <c r="G158" t="e">
        <f>VLOOKUP(B158,'system Report'!G156:Y156,19,0)</f>
        <v>#N/A</v>
      </c>
      <c r="H158" t="e">
        <f t="shared" si="9"/>
        <v>#N/A</v>
      </c>
      <c r="I158">
        <f>VLOOKUP(B158,'Diamond '!$B$4:$H$256,4,0)</f>
        <v>4.14</v>
      </c>
      <c r="J158" t="e">
        <f>VLOOKUP(B158,'system Report'!$G$1:$U$219,15,0)</f>
        <v>#N/A</v>
      </c>
      <c r="K158" t="e">
        <f t="shared" si="10"/>
        <v>#N/A</v>
      </c>
      <c r="M158" t="e">
        <f>VLOOKUP(B158,'system Report'!$G$1:$AC$219,23,0)</f>
        <v>#N/A</v>
      </c>
      <c r="O158" t="e">
        <f>VLOOKUP(D158,'system Report'!$G$1:$AC$219,23,0)</f>
        <v>#N/A</v>
      </c>
      <c r="P158" t="e">
        <f>VLOOKUP(B158,'system Report'!$G$1:$AF$219,25,FALSE)</f>
        <v>#N/A</v>
      </c>
      <c r="Q158" t="e">
        <f t="shared" si="11"/>
        <v>#N/A</v>
      </c>
    </row>
    <row r="159" spans="1:17">
      <c r="A159" s="22"/>
      <c r="B159" s="22">
        <v>4747</v>
      </c>
      <c r="C159">
        <f>VLOOKUP(B159,'Gold Ornamnet'!$B$4:$E$231,4,FALSE)</f>
        <v>792.64</v>
      </c>
      <c r="D159" t="e">
        <f>VLOOKUP(B159,'system Report'!$G$1:$Q$219,11,FALSE)</f>
        <v>#N/A</v>
      </c>
      <c r="E159" t="e">
        <f t="shared" si="8"/>
        <v>#N/A</v>
      </c>
      <c r="F159" t="e">
        <f>VLOOKUP(B159,silver!$B$4:$E$117,2,FALSE)</f>
        <v>#N/A</v>
      </c>
      <c r="G159" t="e">
        <f>VLOOKUP(B159,'system Report'!G157:Y157,19,0)</f>
        <v>#N/A</v>
      </c>
      <c r="H159" t="e">
        <f t="shared" si="9"/>
        <v>#N/A</v>
      </c>
      <c r="I159">
        <f>VLOOKUP(B159,'Diamond '!$B$4:$H$256,4,0)</f>
        <v>10.22</v>
      </c>
      <c r="J159" t="e">
        <f>VLOOKUP(B159,'system Report'!$G$1:$U$219,15,0)</f>
        <v>#N/A</v>
      </c>
      <c r="K159" t="e">
        <f t="shared" si="10"/>
        <v>#N/A</v>
      </c>
      <c r="M159" t="e">
        <f>VLOOKUP(B159,'system Report'!$G$1:$AC$219,23,0)</f>
        <v>#N/A</v>
      </c>
      <c r="O159" t="e">
        <f>VLOOKUP(D159,'system Report'!$G$1:$AC$219,23,0)</f>
        <v>#N/A</v>
      </c>
      <c r="P159" t="e">
        <f>VLOOKUP(B159,'system Report'!$G$1:$AF$219,25,FALSE)</f>
        <v>#N/A</v>
      </c>
      <c r="Q159" t="e">
        <f t="shared" si="11"/>
        <v>#N/A</v>
      </c>
    </row>
    <row r="160" spans="1:17">
      <c r="A160" s="22"/>
      <c r="B160" s="22">
        <v>4987</v>
      </c>
      <c r="C160">
        <f>VLOOKUP(B160,'Gold Ornamnet'!$B$4:$E$231,4,FALSE)</f>
        <v>266.96</v>
      </c>
      <c r="D160" t="e">
        <f>VLOOKUP(B160,'system Report'!$G$1:$Q$219,11,FALSE)</f>
        <v>#N/A</v>
      </c>
      <c r="E160" t="e">
        <f t="shared" si="8"/>
        <v>#N/A</v>
      </c>
      <c r="F160" t="e">
        <f>VLOOKUP(B160,silver!$B$4:$E$117,2,FALSE)</f>
        <v>#N/A</v>
      </c>
      <c r="G160" t="e">
        <f>VLOOKUP(B160,'system Report'!G158:Y158,19,0)</f>
        <v>#N/A</v>
      </c>
      <c r="H160" t="e">
        <f t="shared" si="9"/>
        <v>#N/A</v>
      </c>
      <c r="I160">
        <f>VLOOKUP(B160,'Diamond '!$B$4:$H$256,4,0)</f>
        <v>7.02</v>
      </c>
      <c r="J160" t="e">
        <f>VLOOKUP(B160,'system Report'!$G$1:$U$219,15,0)</f>
        <v>#N/A</v>
      </c>
      <c r="K160" t="e">
        <f t="shared" si="10"/>
        <v>#N/A</v>
      </c>
      <c r="M160" t="e">
        <f>VLOOKUP(B160,'system Report'!$G$1:$AC$219,23,0)</f>
        <v>#N/A</v>
      </c>
      <c r="O160" t="e">
        <f>VLOOKUP(D160,'system Report'!$G$1:$AC$219,23,0)</f>
        <v>#N/A</v>
      </c>
      <c r="P160" t="e">
        <f>VLOOKUP(B160,'system Report'!$G$1:$AF$219,25,FALSE)</f>
        <v>#N/A</v>
      </c>
      <c r="Q160" t="e">
        <f t="shared" si="11"/>
        <v>#N/A</v>
      </c>
    </row>
    <row r="161" spans="1:17">
      <c r="A161" s="22"/>
      <c r="B161" s="22">
        <v>5101</v>
      </c>
      <c r="C161">
        <f>VLOOKUP(B161,'Gold Ornamnet'!$B$4:$E$231,4,FALSE)</f>
        <v>379.58</v>
      </c>
      <c r="D161" t="e">
        <f>VLOOKUP(B161,'system Report'!$G$1:$Q$219,11,FALSE)</f>
        <v>#N/A</v>
      </c>
      <c r="E161" t="e">
        <f t="shared" si="8"/>
        <v>#N/A</v>
      </c>
      <c r="F161" t="e">
        <f>VLOOKUP(B161,silver!$B$4:$E$117,2,FALSE)</f>
        <v>#N/A</v>
      </c>
      <c r="G161" t="e">
        <f>VLOOKUP(B161,'system Report'!G159:Y159,19,0)</f>
        <v>#N/A</v>
      </c>
      <c r="H161" t="e">
        <f t="shared" si="9"/>
        <v>#N/A</v>
      </c>
      <c r="I161">
        <f>VLOOKUP(B161,'Diamond '!$B$4:$H$256,4,0)</f>
        <v>9.61</v>
      </c>
      <c r="J161" t="e">
        <f>VLOOKUP(B161,'system Report'!$G$1:$U$219,15,0)</f>
        <v>#N/A</v>
      </c>
      <c r="K161" t="e">
        <f t="shared" si="10"/>
        <v>#N/A</v>
      </c>
      <c r="M161" t="e">
        <f>VLOOKUP(B161,'system Report'!$G$1:$AC$219,23,0)</f>
        <v>#N/A</v>
      </c>
      <c r="O161" t="e">
        <f>VLOOKUP(D161,'system Report'!$G$1:$AC$219,23,0)</f>
        <v>#N/A</v>
      </c>
      <c r="P161" t="e">
        <f>VLOOKUP(B161,'system Report'!$G$1:$AF$219,25,FALSE)</f>
        <v>#N/A</v>
      </c>
      <c r="Q161" t="e">
        <f t="shared" si="11"/>
        <v>#N/A</v>
      </c>
    </row>
    <row r="162" spans="1:17">
      <c r="A162" s="22"/>
      <c r="B162" s="22">
        <v>5229</v>
      </c>
      <c r="C162">
        <f>VLOOKUP(B162,'Gold Ornamnet'!$B$4:$E$231,4,FALSE)</f>
        <v>262.16</v>
      </c>
      <c r="D162" t="e">
        <f>VLOOKUP(B162,'system Report'!$G$1:$Q$219,11,FALSE)</f>
        <v>#N/A</v>
      </c>
      <c r="E162" t="e">
        <f t="shared" si="8"/>
        <v>#N/A</v>
      </c>
      <c r="F162" t="e">
        <f>VLOOKUP(B162,silver!$B$4:$E$117,2,FALSE)</f>
        <v>#N/A</v>
      </c>
      <c r="G162" t="e">
        <f>VLOOKUP(B162,'system Report'!G160:Y160,19,0)</f>
        <v>#N/A</v>
      </c>
      <c r="H162" t="e">
        <f t="shared" si="9"/>
        <v>#N/A</v>
      </c>
      <c r="I162">
        <f>VLOOKUP(B162,'Diamond '!$B$4:$H$256,4,0)</f>
        <v>15.62</v>
      </c>
      <c r="J162" t="e">
        <f>VLOOKUP(B162,'system Report'!$G$1:$U$219,15,0)</f>
        <v>#N/A</v>
      </c>
      <c r="K162" t="e">
        <f t="shared" si="10"/>
        <v>#N/A</v>
      </c>
      <c r="M162" t="e">
        <f>VLOOKUP(B162,'system Report'!$G$1:$AC$219,23,0)</f>
        <v>#N/A</v>
      </c>
      <c r="O162" t="e">
        <f>VLOOKUP(D162,'system Report'!$G$1:$AC$219,23,0)</f>
        <v>#N/A</v>
      </c>
      <c r="P162" t="e">
        <f>VLOOKUP(B162,'system Report'!$G$1:$AF$219,25,FALSE)</f>
        <v>#N/A</v>
      </c>
      <c r="Q162" t="e">
        <f t="shared" si="11"/>
        <v>#N/A</v>
      </c>
    </row>
    <row r="163" spans="1:17">
      <c r="A163" s="22"/>
      <c r="B163" s="22">
        <v>5334</v>
      </c>
      <c r="C163">
        <f>VLOOKUP(B163,'Gold Ornamnet'!$B$4:$E$231,4,FALSE)</f>
        <v>292.19</v>
      </c>
      <c r="D163" t="e">
        <f>VLOOKUP(B163,'system Report'!$G$1:$Q$219,11,FALSE)</f>
        <v>#N/A</v>
      </c>
      <c r="E163" t="e">
        <f t="shared" si="8"/>
        <v>#N/A</v>
      </c>
      <c r="F163" t="e">
        <f>VLOOKUP(B163,silver!$B$4:$E$117,2,FALSE)</f>
        <v>#N/A</v>
      </c>
      <c r="G163" t="e">
        <f>VLOOKUP(B163,'system Report'!G161:Y161,19,0)</f>
        <v>#N/A</v>
      </c>
      <c r="H163" t="e">
        <f t="shared" si="9"/>
        <v>#N/A</v>
      </c>
      <c r="I163">
        <f>VLOOKUP(B163,'Diamond '!$B$4:$H$256,4,0)</f>
        <v>6.37</v>
      </c>
      <c r="J163" t="e">
        <f>VLOOKUP(B163,'system Report'!$G$1:$U$219,15,0)</f>
        <v>#N/A</v>
      </c>
      <c r="K163" t="e">
        <f t="shared" si="10"/>
        <v>#N/A</v>
      </c>
      <c r="M163" t="e">
        <f>VLOOKUP(B163,'system Report'!$G$1:$AC$219,23,0)</f>
        <v>#N/A</v>
      </c>
      <c r="O163" t="e">
        <f>VLOOKUP(D163,'system Report'!$G$1:$AC$219,23,0)</f>
        <v>#N/A</v>
      </c>
      <c r="P163" t="e">
        <f>VLOOKUP(B163,'system Report'!$G$1:$AF$219,25,FALSE)</f>
        <v>#N/A</v>
      </c>
      <c r="Q163" t="e">
        <f t="shared" si="11"/>
        <v>#N/A</v>
      </c>
    </row>
    <row r="164" spans="1:17">
      <c r="A164" s="22"/>
      <c r="B164" s="22">
        <v>5480</v>
      </c>
      <c r="C164">
        <f>VLOOKUP(B164,'Gold Ornamnet'!$B$4:$E$231,4,FALSE)</f>
        <v>47.4</v>
      </c>
      <c r="D164" t="e">
        <f>VLOOKUP(B164,'system Report'!$G$1:$Q$219,11,FALSE)</f>
        <v>#N/A</v>
      </c>
      <c r="E164" t="e">
        <f t="shared" si="8"/>
        <v>#N/A</v>
      </c>
      <c r="F164" t="e">
        <f>VLOOKUP(B164,silver!$B$4:$E$117,2,FALSE)</f>
        <v>#N/A</v>
      </c>
      <c r="G164" t="e">
        <f>VLOOKUP(B164,'system Report'!G162:Y162,19,0)</f>
        <v>#N/A</v>
      </c>
      <c r="H164" t="e">
        <f t="shared" si="9"/>
        <v>#N/A</v>
      </c>
      <c r="I164">
        <f>VLOOKUP(B164,'Diamond '!$B$4:$H$256,4,0)</f>
        <v>1.34</v>
      </c>
      <c r="J164" t="e">
        <f>VLOOKUP(B164,'system Report'!$G$1:$U$219,15,0)</f>
        <v>#N/A</v>
      </c>
      <c r="K164" t="e">
        <f t="shared" si="10"/>
        <v>#N/A</v>
      </c>
      <c r="M164" t="e">
        <f>VLOOKUP(B164,'system Report'!$G$1:$AC$219,23,0)</f>
        <v>#N/A</v>
      </c>
      <c r="O164" t="e">
        <f>VLOOKUP(D164,'system Report'!$G$1:$AC$219,23,0)</f>
        <v>#N/A</v>
      </c>
      <c r="P164" t="e">
        <f>VLOOKUP(B164,'system Report'!$G$1:$AF$219,25,FALSE)</f>
        <v>#N/A</v>
      </c>
      <c r="Q164" t="e">
        <f t="shared" si="11"/>
        <v>#N/A</v>
      </c>
    </row>
    <row r="165" spans="1:17">
      <c r="A165" s="22"/>
      <c r="B165" s="22">
        <v>5481</v>
      </c>
      <c r="C165">
        <f>VLOOKUP(B165,'Gold Ornamnet'!$B$4:$E$231,4,FALSE)</f>
        <v>236.9</v>
      </c>
      <c r="D165" t="e">
        <f>VLOOKUP(B165,'system Report'!$G$1:$Q$219,11,FALSE)</f>
        <v>#N/A</v>
      </c>
      <c r="E165" t="e">
        <f t="shared" si="8"/>
        <v>#N/A</v>
      </c>
      <c r="F165" t="e">
        <f>VLOOKUP(B165,silver!$B$4:$E$117,2,FALSE)</f>
        <v>#N/A</v>
      </c>
      <c r="G165" t="e">
        <f>VLOOKUP(B165,'system Report'!G163:Y163,19,0)</f>
        <v>#N/A</v>
      </c>
      <c r="H165" t="e">
        <f t="shared" si="9"/>
        <v>#N/A</v>
      </c>
      <c r="I165">
        <f>VLOOKUP(B165,'Diamond '!$B$4:$H$256,4,0)</f>
        <v>1.57</v>
      </c>
      <c r="J165" t="e">
        <f>VLOOKUP(B165,'system Report'!$G$1:$U$219,15,0)</f>
        <v>#N/A</v>
      </c>
      <c r="K165" t="e">
        <f t="shared" si="10"/>
        <v>#N/A</v>
      </c>
      <c r="M165" t="e">
        <f>VLOOKUP(B165,'system Report'!$G$1:$AC$219,23,0)</f>
        <v>#N/A</v>
      </c>
      <c r="O165" t="e">
        <f>VLOOKUP(D165,'system Report'!$G$1:$AC$219,23,0)</f>
        <v>#N/A</v>
      </c>
      <c r="P165" t="e">
        <f>VLOOKUP(B165,'system Report'!$G$1:$AF$219,25,FALSE)</f>
        <v>#N/A</v>
      </c>
      <c r="Q165" t="e">
        <f t="shared" si="11"/>
        <v>#N/A</v>
      </c>
    </row>
    <row r="166" spans="1:17">
      <c r="A166" s="22" t="s">
        <v>21</v>
      </c>
      <c r="B166" s="22"/>
      <c r="C166" t="e">
        <f>VLOOKUP(B166,'Gold Ornamnet'!$B$4:$E$231,4,FALSE)</f>
        <v>#N/A</v>
      </c>
      <c r="D166" t="e">
        <f>VLOOKUP(B166,'system Report'!$G$1:$Q$219,11,FALSE)</f>
        <v>#N/A</v>
      </c>
      <c r="E166" t="e">
        <f t="shared" si="8"/>
        <v>#N/A</v>
      </c>
      <c r="F166" t="e">
        <f>VLOOKUP(B166,silver!$B$4:$E$117,2,FALSE)</f>
        <v>#N/A</v>
      </c>
      <c r="G166" t="e">
        <f>VLOOKUP(B166,'system Report'!G164:Y164,19,0)</f>
        <v>#N/A</v>
      </c>
      <c r="H166" t="e">
        <f t="shared" si="9"/>
        <v>#N/A</v>
      </c>
      <c r="I166" t="e">
        <f>VLOOKUP(B166,'Diamond '!$B$4:$H$256,4,0)</f>
        <v>#N/A</v>
      </c>
      <c r="J166" t="e">
        <f>VLOOKUP(B166,'system Report'!$G$1:$U$219,15,0)</f>
        <v>#N/A</v>
      </c>
      <c r="K166" t="e">
        <f t="shared" si="10"/>
        <v>#N/A</v>
      </c>
      <c r="M166" t="e">
        <f>VLOOKUP(B166,'system Report'!$G$1:$AC$219,23,0)</f>
        <v>#N/A</v>
      </c>
      <c r="O166" t="e">
        <f>VLOOKUP(D166,'system Report'!$G$1:$AC$219,23,0)</f>
        <v>#N/A</v>
      </c>
      <c r="P166" t="e">
        <f>VLOOKUP(B166,'system Report'!$G$1:$AF$219,25,FALSE)</f>
        <v>#N/A</v>
      </c>
      <c r="Q166" t="e">
        <f t="shared" si="11"/>
        <v>#N/A</v>
      </c>
    </row>
    <row r="167" spans="1:17">
      <c r="A167" s="22"/>
      <c r="B167" s="22">
        <v>2694</v>
      </c>
      <c r="C167">
        <f>VLOOKUP(B167,'Gold Ornamnet'!$B$4:$E$231,4,FALSE)</f>
        <v>386.66</v>
      </c>
      <c r="D167">
        <f>VLOOKUP(B167,'system Report'!$G$1:$Q$219,11,FALSE)</f>
        <v>0</v>
      </c>
      <c r="E167" t="b">
        <f t="shared" si="8"/>
        <v>0</v>
      </c>
      <c r="F167" t="e">
        <f>VLOOKUP(B167,silver!$B$4:$E$117,2,FALSE)</f>
        <v>#N/A</v>
      </c>
      <c r="G167" t="e">
        <f>VLOOKUP(B167,'system Report'!G165:Y165,19,0)</f>
        <v>#N/A</v>
      </c>
      <c r="H167" t="e">
        <f t="shared" si="9"/>
        <v>#N/A</v>
      </c>
      <c r="I167">
        <f>VLOOKUP(B167,'Diamond '!$B$4:$H$256,4,0)</f>
        <v>5.62</v>
      </c>
      <c r="J167">
        <f>VLOOKUP(B167,'system Report'!$G$1:$U$219,15,0)</f>
        <v>16.86</v>
      </c>
      <c r="K167" t="b">
        <f t="shared" si="10"/>
        <v>0</v>
      </c>
      <c r="M167">
        <f>VLOOKUP(B167,'system Report'!$G$1:$AC$219,23,0)</f>
        <v>0</v>
      </c>
      <c r="O167" t="e">
        <f>VLOOKUP(D167,'system Report'!$G$1:$AC$219,23,0)</f>
        <v>#N/A</v>
      </c>
      <c r="P167">
        <f>VLOOKUP(B167,'system Report'!$G$1:$AF$219,25,FALSE)</f>
        <v>46.8</v>
      </c>
      <c r="Q167" t="e">
        <f t="shared" si="11"/>
        <v>#N/A</v>
      </c>
    </row>
    <row r="168" spans="1:17">
      <c r="A168" s="22"/>
      <c r="B168" s="22">
        <v>2700</v>
      </c>
      <c r="C168">
        <f>VLOOKUP(B168,'Gold Ornamnet'!$B$4:$E$231,4,FALSE)</f>
        <v>189.66</v>
      </c>
      <c r="D168">
        <f>VLOOKUP(B168,'system Report'!$G$1:$Q$219,11,FALSE)</f>
        <v>0</v>
      </c>
      <c r="E168" t="b">
        <f t="shared" si="8"/>
        <v>0</v>
      </c>
      <c r="F168" t="e">
        <f>VLOOKUP(B168,silver!$B$4:$E$117,2,FALSE)</f>
        <v>#N/A</v>
      </c>
      <c r="G168" t="e">
        <f>VLOOKUP(B168,'system Report'!G166:Y166,19,0)</f>
        <v>#N/A</v>
      </c>
      <c r="H168" t="e">
        <f t="shared" si="9"/>
        <v>#N/A</v>
      </c>
      <c r="I168">
        <f>VLOOKUP(B168,'Diamond '!$B$4:$H$256,4,0)</f>
        <v>17.31</v>
      </c>
      <c r="J168">
        <f>VLOOKUP(B168,'system Report'!$G$1:$U$219,15,0)</f>
        <v>51.93</v>
      </c>
      <c r="K168" t="b">
        <f t="shared" si="10"/>
        <v>0</v>
      </c>
      <c r="M168">
        <f>VLOOKUP(B168,'system Report'!$G$1:$AC$219,23,0)</f>
        <v>0</v>
      </c>
      <c r="O168" t="e">
        <f>VLOOKUP(D168,'system Report'!$G$1:$AC$219,23,0)</f>
        <v>#N/A</v>
      </c>
      <c r="P168">
        <f>VLOOKUP(B168,'system Report'!$G$1:$AF$219,25,FALSE)</f>
        <v>17.82</v>
      </c>
      <c r="Q168" t="e">
        <f t="shared" si="11"/>
        <v>#N/A</v>
      </c>
    </row>
    <row r="169" spans="1:17">
      <c r="A169" s="22"/>
      <c r="B169" s="22">
        <v>2707</v>
      </c>
      <c r="C169">
        <f>VLOOKUP(B169,'Gold Ornamnet'!$B$4:$E$231,4,FALSE)</f>
        <v>431.09</v>
      </c>
      <c r="D169">
        <f>VLOOKUP(B169,'system Report'!$G$1:$Q$219,11,FALSE)</f>
        <v>0</v>
      </c>
      <c r="E169" t="b">
        <f t="shared" si="8"/>
        <v>0</v>
      </c>
      <c r="F169" t="e">
        <f>VLOOKUP(B169,silver!$B$4:$E$117,2,FALSE)</f>
        <v>#N/A</v>
      </c>
      <c r="G169" t="e">
        <f>VLOOKUP(B169,'system Report'!G167:Y167,19,0)</f>
        <v>#N/A</v>
      </c>
      <c r="H169" t="e">
        <f t="shared" si="9"/>
        <v>#N/A</v>
      </c>
      <c r="I169">
        <f>VLOOKUP(B169,'Diamond '!$B$4:$H$256,4,0)</f>
        <v>7.59</v>
      </c>
      <c r="J169">
        <f>VLOOKUP(B169,'system Report'!$G$1:$U$219,15,0)</f>
        <v>22.77</v>
      </c>
      <c r="K169" t="b">
        <f t="shared" si="10"/>
        <v>0</v>
      </c>
      <c r="M169">
        <f>VLOOKUP(B169,'system Report'!$G$1:$AC$219,23,0)</f>
        <v>0</v>
      </c>
      <c r="O169" t="e">
        <f>VLOOKUP(D169,'system Report'!$G$1:$AC$219,23,0)</f>
        <v>#N/A</v>
      </c>
      <c r="P169">
        <f>VLOOKUP(B169,'system Report'!$G$1:$AF$219,25,FALSE)</f>
        <v>40.32</v>
      </c>
      <c r="Q169" t="e">
        <f t="shared" si="11"/>
        <v>#N/A</v>
      </c>
    </row>
    <row r="170" spans="1:17">
      <c r="A170" s="22"/>
      <c r="B170" s="22">
        <v>2709</v>
      </c>
      <c r="C170">
        <f>VLOOKUP(B170,'Gold Ornamnet'!$B$4:$E$231,4,FALSE)</f>
        <v>676.69</v>
      </c>
      <c r="D170">
        <f>VLOOKUP(B170,'system Report'!$G$1:$Q$219,11,FALSE)</f>
        <v>0</v>
      </c>
      <c r="E170" t="b">
        <f t="shared" si="8"/>
        <v>0</v>
      </c>
      <c r="F170" t="e">
        <f>VLOOKUP(B170,silver!$B$4:$E$117,2,FALSE)</f>
        <v>#N/A</v>
      </c>
      <c r="G170" t="e">
        <f>VLOOKUP(B170,'system Report'!G168:Y168,19,0)</f>
        <v>#N/A</v>
      </c>
      <c r="H170" t="e">
        <f t="shared" si="9"/>
        <v>#N/A</v>
      </c>
      <c r="I170">
        <f>VLOOKUP(B170,'Diamond '!$B$4:$H$256,4,0)</f>
        <v>10.85</v>
      </c>
      <c r="J170">
        <f>VLOOKUP(B170,'system Report'!$G$1:$U$219,15,0)</f>
        <v>32.55</v>
      </c>
      <c r="K170" t="b">
        <f t="shared" si="10"/>
        <v>0</v>
      </c>
      <c r="M170">
        <f>VLOOKUP(B170,'system Report'!$G$1:$AC$219,23,0)</f>
        <v>0</v>
      </c>
      <c r="O170" t="e">
        <f>VLOOKUP(D170,'system Report'!$G$1:$AC$219,23,0)</f>
        <v>#N/A</v>
      </c>
      <c r="P170">
        <f>VLOOKUP(B170,'system Report'!$G$1:$AF$219,25,FALSE)</f>
        <v>13.14</v>
      </c>
      <c r="Q170" t="e">
        <f t="shared" si="11"/>
        <v>#N/A</v>
      </c>
    </row>
    <row r="171" spans="1:17">
      <c r="A171" s="22"/>
      <c r="B171" s="22">
        <v>2730</v>
      </c>
      <c r="C171">
        <f>VLOOKUP(B171,'Gold Ornamnet'!$B$4:$E$231,4,FALSE)</f>
        <v>295</v>
      </c>
      <c r="D171">
        <f>VLOOKUP(B171,'system Report'!$G$1:$Q$219,11,FALSE)</f>
        <v>0</v>
      </c>
      <c r="E171" t="b">
        <f t="shared" si="8"/>
        <v>0</v>
      </c>
      <c r="F171" t="e">
        <f>VLOOKUP(B171,silver!$B$4:$E$117,2,FALSE)</f>
        <v>#N/A</v>
      </c>
      <c r="G171" t="e">
        <f>VLOOKUP(B171,'system Report'!G169:Y169,19,0)</f>
        <v>#N/A</v>
      </c>
      <c r="H171" t="e">
        <f t="shared" si="9"/>
        <v>#N/A</v>
      </c>
      <c r="I171">
        <f>VLOOKUP(B171,'Diamond '!$B$4:$H$256,4,0)</f>
        <v>2.14</v>
      </c>
      <c r="J171">
        <f>VLOOKUP(B171,'system Report'!$G$1:$U$219,15,0)</f>
        <v>6.42</v>
      </c>
      <c r="K171" t="b">
        <f t="shared" si="10"/>
        <v>0</v>
      </c>
      <c r="M171">
        <f>VLOOKUP(B171,'system Report'!$G$1:$AC$219,23,0)</f>
        <v>0</v>
      </c>
      <c r="O171" t="e">
        <f>VLOOKUP(D171,'system Report'!$G$1:$AC$219,23,0)</f>
        <v>#N/A</v>
      </c>
      <c r="P171">
        <f>VLOOKUP(B171,'system Report'!$G$1:$AF$219,25,FALSE)</f>
        <v>8.46</v>
      </c>
      <c r="Q171" t="e">
        <f t="shared" si="11"/>
        <v>#N/A</v>
      </c>
    </row>
    <row r="172" spans="1:17">
      <c r="A172" s="22"/>
      <c r="B172" s="22">
        <v>2793</v>
      </c>
      <c r="C172">
        <f>VLOOKUP(B172,'Gold Ornamnet'!$B$4:$E$231,4,FALSE)</f>
        <v>452.78</v>
      </c>
      <c r="D172">
        <f>VLOOKUP(B172,'system Report'!$G$1:$Q$219,11,FALSE)</f>
        <v>0</v>
      </c>
      <c r="E172" t="b">
        <f t="shared" si="8"/>
        <v>0</v>
      </c>
      <c r="F172" t="e">
        <f>VLOOKUP(B172,silver!$B$4:$E$117,2,FALSE)</f>
        <v>#N/A</v>
      </c>
      <c r="G172" t="e">
        <f>VLOOKUP(B172,'system Report'!G170:Y170,19,0)</f>
        <v>#N/A</v>
      </c>
      <c r="H172" t="e">
        <f t="shared" si="9"/>
        <v>#N/A</v>
      </c>
      <c r="I172">
        <f>VLOOKUP(B172,'Diamond '!$B$4:$H$256,4,0)</f>
        <v>10.1</v>
      </c>
      <c r="J172">
        <f>VLOOKUP(B172,'system Report'!$G$1:$U$219,15,0)</f>
        <v>30.3</v>
      </c>
      <c r="K172" t="b">
        <f t="shared" si="10"/>
        <v>0</v>
      </c>
      <c r="M172">
        <f>VLOOKUP(B172,'system Report'!$G$1:$AC$219,23,0)</f>
        <v>0</v>
      </c>
      <c r="O172" t="e">
        <f>VLOOKUP(D172,'system Report'!$G$1:$AC$219,23,0)</f>
        <v>#N/A</v>
      </c>
      <c r="P172">
        <f>VLOOKUP(B172,'system Report'!$G$1:$AF$219,25,FALSE)</f>
        <v>25.2</v>
      </c>
      <c r="Q172" t="e">
        <f t="shared" si="11"/>
        <v>#N/A</v>
      </c>
    </row>
    <row r="173" spans="1:17">
      <c r="A173" s="22"/>
      <c r="B173" s="22">
        <v>3456</v>
      </c>
      <c r="C173">
        <f>VLOOKUP(B173,'Gold Ornamnet'!$B$4:$E$231,4,FALSE)</f>
        <v>171.49</v>
      </c>
      <c r="D173">
        <f>VLOOKUP(B173,'system Report'!$G$1:$Q$219,11,FALSE)</f>
        <v>0</v>
      </c>
      <c r="E173" t="b">
        <f t="shared" si="8"/>
        <v>0</v>
      </c>
      <c r="F173" t="e">
        <f>VLOOKUP(B173,silver!$B$4:$E$117,2,FALSE)</f>
        <v>#N/A</v>
      </c>
      <c r="G173" t="e">
        <f>VLOOKUP(B173,'system Report'!G171:Y171,19,0)</f>
        <v>#N/A</v>
      </c>
      <c r="H173" t="e">
        <f t="shared" si="9"/>
        <v>#N/A</v>
      </c>
      <c r="I173">
        <f>VLOOKUP(B173,'Diamond '!$B$4:$H$256,4,0)</f>
        <v>5.57</v>
      </c>
      <c r="J173">
        <f>VLOOKUP(B173,'system Report'!$G$1:$U$219,15,0)</f>
        <v>16.71</v>
      </c>
      <c r="K173" t="b">
        <f t="shared" si="10"/>
        <v>0</v>
      </c>
      <c r="M173">
        <f>VLOOKUP(B173,'system Report'!$G$1:$AC$219,23,0)</f>
        <v>0</v>
      </c>
      <c r="O173" t="e">
        <f>VLOOKUP(D173,'system Report'!$G$1:$AC$219,23,0)</f>
        <v>#N/A</v>
      </c>
      <c r="P173">
        <f>VLOOKUP(B173,'system Report'!$G$1:$AF$219,25,FALSE)</f>
        <v>34.68</v>
      </c>
      <c r="Q173" t="e">
        <f t="shared" si="11"/>
        <v>#N/A</v>
      </c>
    </row>
    <row r="174" spans="1:17">
      <c r="A174" s="22"/>
      <c r="B174" s="22">
        <v>4190</v>
      </c>
      <c r="C174">
        <f>VLOOKUP(B174,'Gold Ornamnet'!$B$4:$E$231,4,FALSE)</f>
        <v>355.322</v>
      </c>
      <c r="D174">
        <f>VLOOKUP(B174,'system Report'!$G$1:$Q$219,11,FALSE)</f>
        <v>0</v>
      </c>
      <c r="E174" t="b">
        <f t="shared" si="8"/>
        <v>0</v>
      </c>
      <c r="F174" t="e">
        <f>VLOOKUP(B174,silver!$B$4:$E$117,2,FALSE)</f>
        <v>#N/A</v>
      </c>
      <c r="G174" t="e">
        <f>VLOOKUP(B174,'system Report'!G172:Y172,19,0)</f>
        <v>#N/A</v>
      </c>
      <c r="H174" t="e">
        <f t="shared" si="9"/>
        <v>#N/A</v>
      </c>
      <c r="I174">
        <f>VLOOKUP(B174,'Diamond '!$B$4:$H$256,4,0)</f>
        <v>10.55</v>
      </c>
      <c r="J174">
        <f>VLOOKUP(B174,'system Report'!$G$1:$U$219,15,0)</f>
        <v>31.65</v>
      </c>
      <c r="K174" t="b">
        <f t="shared" si="10"/>
        <v>0</v>
      </c>
      <c r="M174">
        <f>VLOOKUP(B174,'system Report'!$G$1:$AC$219,23,0)</f>
        <v>0</v>
      </c>
      <c r="O174" t="e">
        <f>VLOOKUP(D174,'system Report'!$G$1:$AC$219,23,0)</f>
        <v>#N/A</v>
      </c>
      <c r="P174">
        <f>VLOOKUP(B174,'system Report'!$G$1:$AF$219,25,FALSE)</f>
        <v>21.27</v>
      </c>
      <c r="Q174" t="e">
        <f t="shared" si="11"/>
        <v>#N/A</v>
      </c>
    </row>
    <row r="175" spans="1:17">
      <c r="A175" s="22"/>
      <c r="B175" s="22">
        <v>4192</v>
      </c>
      <c r="C175">
        <f>VLOOKUP(B175,'Gold Ornamnet'!$B$4:$E$231,4,FALSE)</f>
        <v>381.98</v>
      </c>
      <c r="D175">
        <f>VLOOKUP(B175,'system Report'!$G$1:$Q$219,11,FALSE)</f>
        <v>0</v>
      </c>
      <c r="E175" t="b">
        <f t="shared" si="8"/>
        <v>0</v>
      </c>
      <c r="F175" t="e">
        <f>VLOOKUP(B175,silver!$B$4:$E$117,2,FALSE)</f>
        <v>#N/A</v>
      </c>
      <c r="G175" t="e">
        <f>VLOOKUP(B175,'system Report'!G173:Y173,19,0)</f>
        <v>#N/A</v>
      </c>
      <c r="H175" t="e">
        <f t="shared" si="9"/>
        <v>#N/A</v>
      </c>
      <c r="I175">
        <f>VLOOKUP(B175,'Diamond '!$B$4:$H$256,4,0)</f>
        <v>9.27</v>
      </c>
      <c r="J175">
        <f>VLOOKUP(B175,'system Report'!$G$1:$U$219,15,0)</f>
        <v>27.81</v>
      </c>
      <c r="K175" t="b">
        <f t="shared" si="10"/>
        <v>0</v>
      </c>
      <c r="M175">
        <f>VLOOKUP(B175,'system Report'!$G$1:$AC$219,23,0)</f>
        <v>0</v>
      </c>
      <c r="O175" t="e">
        <f>VLOOKUP(D175,'system Report'!$G$1:$AC$219,23,0)</f>
        <v>#N/A</v>
      </c>
      <c r="P175">
        <f>VLOOKUP(B175,'system Report'!$G$1:$AF$219,25,FALSE)</f>
        <v>17.04</v>
      </c>
      <c r="Q175" t="e">
        <f t="shared" si="11"/>
        <v>#N/A</v>
      </c>
    </row>
    <row r="176" spans="1:17">
      <c r="A176" s="22"/>
      <c r="B176" s="22">
        <v>4193</v>
      </c>
      <c r="C176">
        <f>VLOOKUP(B176,'Gold Ornamnet'!$B$4:$E$231,4,FALSE)</f>
        <v>-3.78</v>
      </c>
      <c r="D176">
        <f>VLOOKUP(B176,'system Report'!$G$1:$Q$219,11,FALSE)</f>
        <v>0</v>
      </c>
      <c r="E176" t="b">
        <f t="shared" si="8"/>
        <v>0</v>
      </c>
      <c r="F176" t="e">
        <f>VLOOKUP(B176,silver!$B$4:$E$117,2,FALSE)</f>
        <v>#N/A</v>
      </c>
      <c r="G176" t="e">
        <f>VLOOKUP(B176,'system Report'!G174:Y174,19,0)</f>
        <v>#N/A</v>
      </c>
      <c r="H176" t="e">
        <f t="shared" si="9"/>
        <v>#N/A</v>
      </c>
      <c r="I176">
        <f>VLOOKUP(B176,'Diamond '!$B$4:$H$256,4,0)</f>
        <v>2.96</v>
      </c>
      <c r="J176">
        <f>VLOOKUP(B176,'system Report'!$G$1:$U$219,15,0)</f>
        <v>0</v>
      </c>
      <c r="K176" t="b">
        <f t="shared" si="10"/>
        <v>0</v>
      </c>
      <c r="M176">
        <f>VLOOKUP(B176,'system Report'!$G$1:$AC$219,23,0)</f>
        <v>0</v>
      </c>
      <c r="O176" t="e">
        <f>VLOOKUP(D176,'system Report'!$G$1:$AC$219,23,0)</f>
        <v>#N/A</v>
      </c>
      <c r="P176">
        <f>VLOOKUP(B176,'system Report'!$G$1:$AF$219,25,FALSE)</f>
        <v>0</v>
      </c>
      <c r="Q176" t="e">
        <f t="shared" si="11"/>
        <v>#N/A</v>
      </c>
    </row>
    <row r="177" spans="1:17">
      <c r="A177" s="22"/>
      <c r="B177" s="22">
        <v>4448</v>
      </c>
      <c r="C177">
        <f>VLOOKUP(B177,'Gold Ornamnet'!$B$4:$E$231,4,FALSE)</f>
        <v>288.42</v>
      </c>
      <c r="D177">
        <f>VLOOKUP(B177,'system Report'!$G$1:$Q$219,11,FALSE)</f>
        <v>0</v>
      </c>
      <c r="E177" t="b">
        <f t="shared" si="8"/>
        <v>0</v>
      </c>
      <c r="F177" t="e">
        <f>VLOOKUP(B177,silver!$B$4:$E$117,2,FALSE)</f>
        <v>#N/A</v>
      </c>
      <c r="G177" t="e">
        <f>VLOOKUP(B177,'system Report'!G175:Y175,19,0)</f>
        <v>#N/A</v>
      </c>
      <c r="H177" t="e">
        <f t="shared" si="9"/>
        <v>#N/A</v>
      </c>
      <c r="I177">
        <f>VLOOKUP(B177,'Diamond '!$B$4:$H$256,4,0)</f>
        <v>8.34</v>
      </c>
      <c r="J177">
        <f>VLOOKUP(B177,'system Report'!$G$1:$U$219,15,0)</f>
        <v>25.02</v>
      </c>
      <c r="K177" t="b">
        <f t="shared" si="10"/>
        <v>0</v>
      </c>
      <c r="M177">
        <f>VLOOKUP(B177,'system Report'!$G$1:$AC$219,23,0)</f>
        <v>0</v>
      </c>
      <c r="O177" t="e">
        <f>VLOOKUP(D177,'system Report'!$G$1:$AC$219,23,0)</f>
        <v>#N/A</v>
      </c>
      <c r="P177">
        <f>VLOOKUP(B177,'system Report'!$G$1:$AF$219,25,FALSE)</f>
        <v>51.3</v>
      </c>
      <c r="Q177" t="e">
        <f t="shared" si="11"/>
        <v>#N/A</v>
      </c>
    </row>
    <row r="178" spans="1:17">
      <c r="A178" s="22"/>
      <c r="B178" s="22">
        <v>4473</v>
      </c>
      <c r="C178">
        <f>VLOOKUP(B178,'Gold Ornamnet'!$B$4:$E$231,4,FALSE)</f>
        <v>309.112</v>
      </c>
      <c r="D178">
        <f>VLOOKUP(B178,'system Report'!$G$1:$Q$219,11,FALSE)</f>
        <v>0</v>
      </c>
      <c r="E178" t="b">
        <f t="shared" si="8"/>
        <v>0</v>
      </c>
      <c r="F178" t="e">
        <f>VLOOKUP(B178,silver!$B$4:$E$117,2,FALSE)</f>
        <v>#N/A</v>
      </c>
      <c r="G178" t="e">
        <f>VLOOKUP(B178,'system Report'!G176:Y176,19,0)</f>
        <v>#N/A</v>
      </c>
      <c r="H178" t="e">
        <f t="shared" si="9"/>
        <v>#N/A</v>
      </c>
      <c r="I178">
        <f>VLOOKUP(B178,'Diamond '!$B$4:$H$256,4,0)</f>
        <v>7.54</v>
      </c>
      <c r="J178">
        <f>VLOOKUP(B178,'system Report'!$G$1:$U$219,15,0)</f>
        <v>22.62</v>
      </c>
      <c r="K178" t="b">
        <f t="shared" si="10"/>
        <v>0</v>
      </c>
      <c r="M178">
        <f>VLOOKUP(B178,'system Report'!$G$1:$AC$219,23,0)</f>
        <v>0</v>
      </c>
      <c r="O178" t="e">
        <f>VLOOKUP(D178,'system Report'!$G$1:$AC$219,23,0)</f>
        <v>#N/A</v>
      </c>
      <c r="P178">
        <f>VLOOKUP(B178,'system Report'!$G$1:$AF$219,25,FALSE)</f>
        <v>44.7</v>
      </c>
      <c r="Q178" t="e">
        <f t="shared" si="11"/>
        <v>#N/A</v>
      </c>
    </row>
    <row r="179" spans="1:17">
      <c r="A179" s="22"/>
      <c r="B179" s="22">
        <v>4945</v>
      </c>
      <c r="C179">
        <f>VLOOKUP(B179,'Gold Ornamnet'!$B$4:$E$231,4,FALSE)</f>
        <v>237.73</v>
      </c>
      <c r="D179">
        <f>VLOOKUP(B179,'system Report'!$G$1:$Q$219,11,FALSE)</f>
        <v>0</v>
      </c>
      <c r="E179" t="b">
        <f t="shared" si="8"/>
        <v>0</v>
      </c>
      <c r="F179" t="e">
        <f>VLOOKUP(B179,silver!$B$4:$E$117,2,FALSE)</f>
        <v>#N/A</v>
      </c>
      <c r="G179" t="e">
        <f>VLOOKUP(B179,'system Report'!G177:Y177,19,0)</f>
        <v>#N/A</v>
      </c>
      <c r="H179" t="e">
        <f t="shared" si="9"/>
        <v>#N/A</v>
      </c>
      <c r="I179">
        <f>VLOOKUP(B179,'Diamond '!$B$4:$H$256,4,0)</f>
        <v>6.95</v>
      </c>
      <c r="J179">
        <f>VLOOKUP(B179,'system Report'!$G$1:$U$219,15,0)</f>
        <v>20.85</v>
      </c>
      <c r="K179" t="b">
        <f t="shared" si="10"/>
        <v>0</v>
      </c>
      <c r="M179">
        <f>VLOOKUP(B179,'system Report'!$G$1:$AC$219,23,0)</f>
        <v>0</v>
      </c>
      <c r="O179" t="e">
        <f>VLOOKUP(D179,'system Report'!$G$1:$AC$219,23,0)</f>
        <v>#N/A</v>
      </c>
      <c r="P179">
        <f>VLOOKUP(B179,'system Report'!$G$1:$AF$219,25,FALSE)</f>
        <v>44.61</v>
      </c>
      <c r="Q179" t="e">
        <f t="shared" si="11"/>
        <v>#N/A</v>
      </c>
    </row>
    <row r="180" spans="1:17">
      <c r="A180" s="22"/>
      <c r="B180" s="22">
        <v>5107</v>
      </c>
      <c r="C180">
        <f>VLOOKUP(B180,'Gold Ornamnet'!$B$4:$E$231,4,FALSE)</f>
        <v>272.62</v>
      </c>
      <c r="D180">
        <f>VLOOKUP(B180,'system Report'!$G$1:$Q$219,11,FALSE)</f>
        <v>0</v>
      </c>
      <c r="E180" t="b">
        <f t="shared" si="8"/>
        <v>0</v>
      </c>
      <c r="F180" t="e">
        <f>VLOOKUP(B180,silver!$B$4:$E$117,2,FALSE)</f>
        <v>#N/A</v>
      </c>
      <c r="G180" t="e">
        <f>VLOOKUP(B180,'system Report'!G178:Y178,19,0)</f>
        <v>#N/A</v>
      </c>
      <c r="H180" t="e">
        <f t="shared" si="9"/>
        <v>#N/A</v>
      </c>
      <c r="I180">
        <f>VLOOKUP(B180,'Diamond '!$B$4:$H$256,4,0)</f>
        <v>3.21</v>
      </c>
      <c r="J180">
        <f>VLOOKUP(B180,'system Report'!$G$1:$U$219,15,0)</f>
        <v>9.63</v>
      </c>
      <c r="K180" t="b">
        <f t="shared" si="10"/>
        <v>0</v>
      </c>
      <c r="M180">
        <f>VLOOKUP(B180,'system Report'!$G$1:$AC$219,23,0)</f>
        <v>0</v>
      </c>
      <c r="O180" t="e">
        <f>VLOOKUP(D180,'system Report'!$G$1:$AC$219,23,0)</f>
        <v>#N/A</v>
      </c>
      <c r="P180">
        <f>VLOOKUP(B180,'system Report'!$G$1:$AF$219,25,FALSE)</f>
        <v>11.22</v>
      </c>
      <c r="Q180" t="e">
        <f t="shared" si="11"/>
        <v>#N/A</v>
      </c>
    </row>
    <row r="181" spans="1:17">
      <c r="A181" s="22"/>
      <c r="B181" s="22">
        <v>5121</v>
      </c>
      <c r="C181">
        <f>VLOOKUP(B181,'Gold Ornamnet'!$B$4:$E$231,4,FALSE)</f>
        <v>184.94</v>
      </c>
      <c r="D181">
        <f>VLOOKUP(B181,'system Report'!$G$1:$Q$219,11,FALSE)</f>
        <v>0</v>
      </c>
      <c r="E181" t="b">
        <f t="shared" si="8"/>
        <v>0</v>
      </c>
      <c r="F181" t="e">
        <f>VLOOKUP(B181,silver!$B$4:$E$117,2,FALSE)</f>
        <v>#N/A</v>
      </c>
      <c r="G181" t="e">
        <f>VLOOKUP(B181,'system Report'!G179:Y179,19,0)</f>
        <v>#N/A</v>
      </c>
      <c r="H181" t="e">
        <f t="shared" si="9"/>
        <v>#N/A</v>
      </c>
      <c r="I181">
        <f>VLOOKUP(B181,'Diamond '!$B$4:$H$256,4,0)</f>
        <v>2.56</v>
      </c>
      <c r="J181">
        <f>VLOOKUP(B181,'system Report'!$G$1:$U$219,15,0)</f>
        <v>7.68</v>
      </c>
      <c r="K181" t="b">
        <f t="shared" si="10"/>
        <v>0</v>
      </c>
      <c r="M181">
        <f>VLOOKUP(B181,'system Report'!$G$1:$AC$219,23,0)</f>
        <v>0</v>
      </c>
      <c r="O181" t="e">
        <f>VLOOKUP(D181,'system Report'!$G$1:$AC$219,23,0)</f>
        <v>#N/A</v>
      </c>
      <c r="P181">
        <f>VLOOKUP(B181,'system Report'!$G$1:$AF$219,25,FALSE)</f>
        <v>44.46</v>
      </c>
      <c r="Q181" t="e">
        <f t="shared" si="11"/>
        <v>#N/A</v>
      </c>
    </row>
    <row r="182" spans="1:17">
      <c r="A182" s="22"/>
      <c r="B182" s="22">
        <v>5159</v>
      </c>
      <c r="C182">
        <f>VLOOKUP(B182,'Gold Ornamnet'!$B$4:$E$231,4,FALSE)</f>
        <v>354.88</v>
      </c>
      <c r="D182">
        <f>VLOOKUP(B182,'system Report'!$G$1:$Q$219,11,FALSE)</f>
        <v>0</v>
      </c>
      <c r="E182" t="b">
        <f t="shared" si="8"/>
        <v>0</v>
      </c>
      <c r="F182" t="e">
        <f>VLOOKUP(B182,silver!$B$4:$E$117,2,FALSE)</f>
        <v>#N/A</v>
      </c>
      <c r="G182" t="e">
        <f>VLOOKUP(B182,'system Report'!G180:Y180,19,0)</f>
        <v>#N/A</v>
      </c>
      <c r="H182" t="e">
        <f t="shared" si="9"/>
        <v>#N/A</v>
      </c>
      <c r="I182">
        <f>VLOOKUP(B182,'Diamond '!$B$4:$H$256,4,0)</f>
        <v>6.14</v>
      </c>
      <c r="J182">
        <f>VLOOKUP(B182,'system Report'!$G$1:$U$219,15,0)</f>
        <v>18.42</v>
      </c>
      <c r="K182" t="b">
        <f t="shared" si="10"/>
        <v>0</v>
      </c>
      <c r="M182">
        <f>VLOOKUP(B182,'system Report'!$G$1:$AC$219,23,0)</f>
        <v>0</v>
      </c>
      <c r="O182" t="e">
        <f>VLOOKUP(D182,'system Report'!$G$1:$AC$219,23,0)</f>
        <v>#N/A</v>
      </c>
      <c r="P182">
        <f>VLOOKUP(B182,'system Report'!$G$1:$AF$219,25,FALSE)</f>
        <v>40.95</v>
      </c>
      <c r="Q182" t="e">
        <f t="shared" si="11"/>
        <v>#N/A</v>
      </c>
    </row>
    <row r="183" spans="1:17">
      <c r="A183" s="22"/>
      <c r="B183" s="22">
        <v>5160</v>
      </c>
      <c r="C183">
        <f>VLOOKUP(B183,'Gold Ornamnet'!$B$4:$E$231,4,FALSE)</f>
        <v>195.94</v>
      </c>
      <c r="D183">
        <f>VLOOKUP(B183,'system Report'!$G$1:$Q$219,11,FALSE)</f>
        <v>0</v>
      </c>
      <c r="E183" t="b">
        <f t="shared" si="8"/>
        <v>0</v>
      </c>
      <c r="F183" t="e">
        <f>VLOOKUP(B183,silver!$B$4:$E$117,2,FALSE)</f>
        <v>#N/A</v>
      </c>
      <c r="G183" t="e">
        <f>VLOOKUP(B183,'system Report'!G181:Y181,19,0)</f>
        <v>#N/A</v>
      </c>
      <c r="H183" t="e">
        <f t="shared" si="9"/>
        <v>#N/A</v>
      </c>
      <c r="I183">
        <f>VLOOKUP(B183,'Diamond '!$B$4:$H$256,4,0)</f>
        <v>6.08</v>
      </c>
      <c r="J183">
        <f>VLOOKUP(B183,'system Report'!$G$1:$U$219,15,0)</f>
        <v>18.24</v>
      </c>
      <c r="K183" t="b">
        <f t="shared" si="10"/>
        <v>0</v>
      </c>
      <c r="M183">
        <f>VLOOKUP(B183,'system Report'!$G$1:$AC$219,23,0)</f>
        <v>0</v>
      </c>
      <c r="O183" t="e">
        <f>VLOOKUP(D183,'system Report'!$G$1:$AC$219,23,0)</f>
        <v>#N/A</v>
      </c>
      <c r="P183">
        <f>VLOOKUP(B183,'system Report'!$G$1:$AF$219,25,FALSE)</f>
        <v>38.52</v>
      </c>
      <c r="Q183" t="e">
        <f t="shared" si="11"/>
        <v>#N/A</v>
      </c>
    </row>
    <row r="184" spans="1:17">
      <c r="A184" s="22"/>
      <c r="B184" s="22">
        <v>5192</v>
      </c>
      <c r="C184">
        <f>VLOOKUP(B184,'Gold Ornamnet'!$B$4:$E$231,4,FALSE)</f>
        <v>237.18</v>
      </c>
      <c r="D184">
        <f>VLOOKUP(B184,'system Report'!$G$1:$Q$219,11,FALSE)</f>
        <v>0</v>
      </c>
      <c r="E184" t="b">
        <f t="shared" si="8"/>
        <v>0</v>
      </c>
      <c r="F184" t="e">
        <f>VLOOKUP(B184,silver!$B$4:$E$117,2,FALSE)</f>
        <v>#N/A</v>
      </c>
      <c r="G184" t="e">
        <f>VLOOKUP(B184,'system Report'!G182:Y182,19,0)</f>
        <v>#N/A</v>
      </c>
      <c r="H184" t="e">
        <f t="shared" si="9"/>
        <v>#N/A</v>
      </c>
      <c r="I184">
        <f>VLOOKUP(B184,'Diamond '!$B$4:$H$256,4,0)</f>
        <v>7.96</v>
      </c>
      <c r="J184">
        <f>VLOOKUP(B184,'system Report'!$G$1:$U$219,15,0)</f>
        <v>23.88</v>
      </c>
      <c r="K184" t="b">
        <f t="shared" si="10"/>
        <v>0</v>
      </c>
      <c r="M184">
        <f>VLOOKUP(B184,'system Report'!$G$1:$AC$219,23,0)</f>
        <v>0</v>
      </c>
      <c r="O184" t="e">
        <f>VLOOKUP(D184,'system Report'!$G$1:$AC$219,23,0)</f>
        <v>#N/A</v>
      </c>
      <c r="P184">
        <f>VLOOKUP(B184,'system Report'!$G$1:$AF$219,25,FALSE)</f>
        <v>9.78</v>
      </c>
      <c r="Q184" t="e">
        <f t="shared" si="11"/>
        <v>#N/A</v>
      </c>
    </row>
    <row r="185" spans="1:17">
      <c r="A185" s="22"/>
      <c r="B185" s="22">
        <v>5193</v>
      </c>
      <c r="C185">
        <f>VLOOKUP(B185,'Gold Ornamnet'!$B$4:$E$231,4,FALSE)</f>
        <v>472.25</v>
      </c>
      <c r="D185">
        <f>VLOOKUP(B185,'system Report'!$G$1:$Q$219,11,FALSE)</f>
        <v>0</v>
      </c>
      <c r="E185" t="b">
        <f t="shared" si="8"/>
        <v>0</v>
      </c>
      <c r="F185" t="e">
        <f>VLOOKUP(B185,silver!$B$4:$E$117,2,FALSE)</f>
        <v>#N/A</v>
      </c>
      <c r="G185" t="e">
        <f>VLOOKUP(B185,'system Report'!G183:Y183,19,0)</f>
        <v>#N/A</v>
      </c>
      <c r="H185" t="e">
        <f t="shared" si="9"/>
        <v>#N/A</v>
      </c>
      <c r="I185">
        <f>VLOOKUP(B185,'Diamond '!$B$4:$H$256,4,0)</f>
        <v>6.71</v>
      </c>
      <c r="J185">
        <f>VLOOKUP(B185,'system Report'!$G$1:$U$219,15,0)</f>
        <v>20.13</v>
      </c>
      <c r="K185" t="b">
        <f t="shared" si="10"/>
        <v>0</v>
      </c>
      <c r="M185">
        <f>VLOOKUP(B185,'system Report'!$G$1:$AC$219,23,0)</f>
        <v>0</v>
      </c>
      <c r="O185" t="e">
        <f>VLOOKUP(D185,'system Report'!$G$1:$AC$219,23,0)</f>
        <v>#N/A</v>
      </c>
      <c r="P185">
        <f>VLOOKUP(B185,'system Report'!$G$1:$AF$219,25,FALSE)</f>
        <v>9.96</v>
      </c>
      <c r="Q185" t="e">
        <f t="shared" si="11"/>
        <v>#N/A</v>
      </c>
    </row>
    <row r="186" spans="1:17">
      <c r="A186" s="22"/>
      <c r="B186" s="22">
        <v>5198</v>
      </c>
      <c r="C186">
        <f>VLOOKUP(B186,'Gold Ornamnet'!$B$4:$E$231,4,FALSE)</f>
        <v>179.2</v>
      </c>
      <c r="D186">
        <f>VLOOKUP(B186,'system Report'!$G$1:$Q$219,11,FALSE)</f>
        <v>0</v>
      </c>
      <c r="E186" t="b">
        <f t="shared" si="8"/>
        <v>0</v>
      </c>
      <c r="F186" t="e">
        <f>VLOOKUP(B186,silver!$B$4:$E$117,2,FALSE)</f>
        <v>#N/A</v>
      </c>
      <c r="G186" t="e">
        <f>VLOOKUP(B186,'system Report'!G184:Y184,19,0)</f>
        <v>#N/A</v>
      </c>
      <c r="H186" t="e">
        <f t="shared" si="9"/>
        <v>#N/A</v>
      </c>
      <c r="I186">
        <f>VLOOKUP(B186,'Diamond '!$B$4:$H$256,4,0)</f>
        <v>5.45</v>
      </c>
      <c r="J186">
        <f>VLOOKUP(B186,'system Report'!$G$1:$U$219,15,0)</f>
        <v>16.35</v>
      </c>
      <c r="K186" t="b">
        <f t="shared" si="10"/>
        <v>0</v>
      </c>
      <c r="M186">
        <f>VLOOKUP(B186,'system Report'!$G$1:$AC$219,23,0)</f>
        <v>0</v>
      </c>
      <c r="O186" t="e">
        <f>VLOOKUP(D186,'system Report'!$G$1:$AC$219,23,0)</f>
        <v>#N/A</v>
      </c>
      <c r="P186">
        <f>VLOOKUP(B186,'system Report'!$G$1:$AF$219,25,FALSE)</f>
        <v>28.89</v>
      </c>
      <c r="Q186" t="e">
        <f t="shared" si="11"/>
        <v>#N/A</v>
      </c>
    </row>
    <row r="187" spans="1:17">
      <c r="A187" s="22"/>
      <c r="B187" s="22">
        <v>5221</v>
      </c>
      <c r="C187">
        <f>VLOOKUP(B187,'Gold Ornamnet'!$B$4:$E$231,4,FALSE)</f>
        <v>355.55</v>
      </c>
      <c r="D187">
        <f>VLOOKUP(B187,'system Report'!$G$1:$Q$219,11,FALSE)</f>
        <v>0</v>
      </c>
      <c r="E187" t="b">
        <f t="shared" si="8"/>
        <v>0</v>
      </c>
      <c r="F187" t="e">
        <f>VLOOKUP(B187,silver!$B$4:$E$117,2,FALSE)</f>
        <v>#N/A</v>
      </c>
      <c r="G187" t="e">
        <f>VLOOKUP(B187,'system Report'!G185:Y185,19,0)</f>
        <v>#N/A</v>
      </c>
      <c r="H187" t="e">
        <f t="shared" si="9"/>
        <v>#N/A</v>
      </c>
      <c r="I187">
        <f>VLOOKUP(B187,'Diamond '!$B$4:$H$256,4,0)</f>
        <v>2.26</v>
      </c>
      <c r="J187">
        <f>VLOOKUP(B187,'system Report'!$G$1:$U$219,15,0)</f>
        <v>6.78</v>
      </c>
      <c r="K187" t="b">
        <f t="shared" si="10"/>
        <v>0</v>
      </c>
      <c r="M187">
        <f>VLOOKUP(B187,'system Report'!$G$1:$AC$219,23,0)</f>
        <v>0</v>
      </c>
      <c r="O187" t="e">
        <f>VLOOKUP(D187,'system Report'!$G$1:$AC$219,23,0)</f>
        <v>#N/A</v>
      </c>
      <c r="P187">
        <f>VLOOKUP(B187,'system Report'!$G$1:$AF$219,25,FALSE)</f>
        <v>52.86</v>
      </c>
      <c r="Q187" t="e">
        <f t="shared" si="11"/>
        <v>#N/A</v>
      </c>
    </row>
    <row r="188" spans="1:17">
      <c r="A188" s="37"/>
      <c r="B188" s="37">
        <v>5234</v>
      </c>
      <c r="C188">
        <f>VLOOKUP(B188,'Gold Ornamnet'!$B$4:$E$231,4,FALSE)</f>
        <v>165.71</v>
      </c>
      <c r="D188">
        <f>VLOOKUP(B188,'system Report'!$G$1:$Q$219,11,FALSE)</f>
        <v>0</v>
      </c>
      <c r="E188" t="b">
        <f t="shared" si="8"/>
        <v>0</v>
      </c>
      <c r="F188" t="e">
        <f>VLOOKUP(B188,silver!$B$4:$E$117,2,FALSE)</f>
        <v>#N/A</v>
      </c>
      <c r="G188" t="e">
        <f>VLOOKUP(B188,'system Report'!G186:Y186,19,0)</f>
        <v>#N/A</v>
      </c>
      <c r="H188" t="e">
        <f t="shared" si="9"/>
        <v>#N/A</v>
      </c>
      <c r="I188">
        <f>VLOOKUP(B188,'Diamond '!$B$4:$H$256,4,0)</f>
        <v>3.66</v>
      </c>
      <c r="J188">
        <f>VLOOKUP(B188,'system Report'!$G$1:$U$219,15,0)</f>
        <v>10.98</v>
      </c>
      <c r="K188" t="b">
        <f t="shared" si="10"/>
        <v>0</v>
      </c>
      <c r="M188">
        <f>VLOOKUP(B188,'system Report'!$G$1:$AC$219,23,0)</f>
        <v>0</v>
      </c>
      <c r="O188" t="e">
        <f>VLOOKUP(D188,'system Report'!$G$1:$AC$219,23,0)</f>
        <v>#N/A</v>
      </c>
      <c r="P188">
        <f>VLOOKUP(B188,'system Report'!$G$1:$AF$219,25,FALSE)</f>
        <v>27.6</v>
      </c>
      <c r="Q188" t="e">
        <f t="shared" si="11"/>
        <v>#N/A</v>
      </c>
    </row>
    <row r="189" spans="1:17">
      <c r="A189" s="18"/>
      <c r="B189" s="18">
        <v>5312</v>
      </c>
      <c r="C189">
        <f>VLOOKUP(B189,'Gold Ornamnet'!$B$4:$E$231,4,FALSE)</f>
        <v>458.62</v>
      </c>
      <c r="D189">
        <f>VLOOKUP(B189,'system Report'!$G$1:$Q$219,11,FALSE)</f>
        <v>0</v>
      </c>
      <c r="E189" t="b">
        <f t="shared" si="8"/>
        <v>0</v>
      </c>
      <c r="F189" t="e">
        <f>VLOOKUP(B189,silver!$B$4:$E$117,2,FALSE)</f>
        <v>#N/A</v>
      </c>
      <c r="G189" t="e">
        <f>VLOOKUP(B189,'system Report'!G187:Y187,19,0)</f>
        <v>#N/A</v>
      </c>
      <c r="H189" t="e">
        <f t="shared" si="9"/>
        <v>#N/A</v>
      </c>
      <c r="I189">
        <f>VLOOKUP(B189,'Diamond '!$B$4:$H$256,4,0)</f>
        <v>7.32</v>
      </c>
      <c r="J189">
        <f>VLOOKUP(B189,'system Report'!$G$1:$U$219,15,0)</f>
        <v>21.96</v>
      </c>
      <c r="K189" t="b">
        <f t="shared" si="10"/>
        <v>0</v>
      </c>
      <c r="M189">
        <f>VLOOKUP(B189,'system Report'!$G$1:$AC$219,23,0)</f>
        <v>0</v>
      </c>
      <c r="O189" t="e">
        <f>VLOOKUP(D189,'system Report'!$G$1:$AC$219,23,0)</f>
        <v>#N/A</v>
      </c>
      <c r="P189">
        <f>VLOOKUP(B189,'system Report'!$G$1:$AF$219,25,FALSE)</f>
        <v>42.18</v>
      </c>
      <c r="Q189" t="e">
        <f t="shared" si="11"/>
        <v>#N/A</v>
      </c>
    </row>
    <row r="190" spans="1:17">
      <c r="A190" s="18"/>
      <c r="B190" s="18">
        <v>5313</v>
      </c>
      <c r="C190">
        <f>VLOOKUP(B190,'Gold Ornamnet'!$B$4:$E$231,4,FALSE)</f>
        <v>211.13</v>
      </c>
      <c r="D190">
        <f>VLOOKUP(B190,'system Report'!$G$1:$Q$219,11,FALSE)</f>
        <v>0</v>
      </c>
      <c r="E190" t="b">
        <f t="shared" si="8"/>
        <v>0</v>
      </c>
      <c r="F190" t="e">
        <f>VLOOKUP(B190,silver!$B$4:$E$117,2,FALSE)</f>
        <v>#N/A</v>
      </c>
      <c r="G190" t="e">
        <f>VLOOKUP(B190,'system Report'!G188:Y188,19,0)</f>
        <v>#N/A</v>
      </c>
      <c r="H190" t="e">
        <f t="shared" si="9"/>
        <v>#N/A</v>
      </c>
      <c r="I190">
        <f>VLOOKUP(B190,'Diamond '!$B$4:$H$256,4,0)</f>
        <v>3.11</v>
      </c>
      <c r="J190">
        <f>VLOOKUP(B190,'system Report'!$G$1:$U$219,15,0)</f>
        <v>9.33</v>
      </c>
      <c r="K190" t="b">
        <f t="shared" si="10"/>
        <v>0</v>
      </c>
      <c r="M190">
        <f>VLOOKUP(B190,'system Report'!$G$1:$AC$219,23,0)</f>
        <v>0</v>
      </c>
      <c r="O190" t="e">
        <f>VLOOKUP(D190,'system Report'!$G$1:$AC$219,23,0)</f>
        <v>#N/A</v>
      </c>
      <c r="P190">
        <f>VLOOKUP(B190,'system Report'!$G$1:$AF$219,25,FALSE)</f>
        <v>54.09</v>
      </c>
      <c r="Q190" t="e">
        <f t="shared" si="11"/>
        <v>#N/A</v>
      </c>
    </row>
    <row r="191" spans="1:17">
      <c r="A191" s="18"/>
      <c r="B191" s="18">
        <v>5314</v>
      </c>
      <c r="C191">
        <f>VLOOKUP(B191,'Gold Ornamnet'!$B$4:$E$231,4,FALSE)</f>
        <v>195.56</v>
      </c>
      <c r="D191">
        <f>VLOOKUP(B191,'system Report'!$G$1:$Q$219,11,FALSE)</f>
        <v>0</v>
      </c>
      <c r="E191" t="b">
        <f t="shared" si="8"/>
        <v>0</v>
      </c>
      <c r="F191" t="e">
        <f>VLOOKUP(B191,silver!$B$4:$E$117,2,FALSE)</f>
        <v>#N/A</v>
      </c>
      <c r="G191" t="e">
        <f>VLOOKUP(B191,'system Report'!G189:Y189,19,0)</f>
        <v>#N/A</v>
      </c>
      <c r="H191" t="e">
        <f t="shared" si="9"/>
        <v>#N/A</v>
      </c>
      <c r="I191">
        <f>VLOOKUP(B191,'Diamond '!$B$4:$H$256,4,0)</f>
        <v>1.55</v>
      </c>
      <c r="J191">
        <f>VLOOKUP(B191,'system Report'!$G$1:$U$219,15,0)</f>
        <v>0</v>
      </c>
      <c r="K191" t="b">
        <f t="shared" si="10"/>
        <v>0</v>
      </c>
      <c r="M191">
        <f>VLOOKUP(B191,'system Report'!$G$1:$AC$219,23,0)</f>
        <v>0</v>
      </c>
      <c r="O191" t="e">
        <f>VLOOKUP(D191,'system Report'!$G$1:$AC$219,23,0)</f>
        <v>#N/A</v>
      </c>
      <c r="P191">
        <f>VLOOKUP(B191,'system Report'!$G$1:$AF$219,25,FALSE)</f>
        <v>0</v>
      </c>
      <c r="Q191" t="e">
        <f t="shared" si="11"/>
        <v>#N/A</v>
      </c>
    </row>
    <row r="192" spans="1:17">
      <c r="A192" s="18"/>
      <c r="B192" s="18">
        <v>5315</v>
      </c>
      <c r="C192">
        <f>VLOOKUP(B192,'Gold Ornamnet'!$B$4:$E$231,4,FALSE)</f>
        <v>308.903</v>
      </c>
      <c r="D192">
        <f>VLOOKUP(B192,'system Report'!$G$1:$Q$219,11,FALSE)</f>
        <v>0</v>
      </c>
      <c r="E192" t="b">
        <f t="shared" si="8"/>
        <v>0</v>
      </c>
      <c r="F192" t="e">
        <f>VLOOKUP(B192,silver!$B$4:$E$117,2,FALSE)</f>
        <v>#N/A</v>
      </c>
      <c r="G192" t="e">
        <f>VLOOKUP(B192,'system Report'!G190:Y190,19,0)</f>
        <v>#N/A</v>
      </c>
      <c r="H192" t="e">
        <f t="shared" si="9"/>
        <v>#N/A</v>
      </c>
      <c r="I192">
        <f>VLOOKUP(B192,'Diamond '!$B$4:$H$256,4,0)</f>
        <v>8.74</v>
      </c>
      <c r="J192">
        <f>VLOOKUP(B192,'system Report'!$G$1:$U$219,15,0)</f>
        <v>26.22</v>
      </c>
      <c r="K192" t="b">
        <f t="shared" si="10"/>
        <v>0</v>
      </c>
      <c r="M192">
        <f>VLOOKUP(B192,'system Report'!$G$1:$AC$219,23,0)</f>
        <v>0</v>
      </c>
      <c r="O192" t="e">
        <f>VLOOKUP(D192,'system Report'!$G$1:$AC$219,23,0)</f>
        <v>#N/A</v>
      </c>
      <c r="P192">
        <f>VLOOKUP(B192,'system Report'!$G$1:$AF$219,25,FALSE)</f>
        <v>19.56</v>
      </c>
      <c r="Q192" t="e">
        <f t="shared" si="11"/>
        <v>#N/A</v>
      </c>
    </row>
    <row r="193" spans="1:17">
      <c r="A193" s="18"/>
      <c r="B193" s="18">
        <v>5358</v>
      </c>
      <c r="C193">
        <f>VLOOKUP(B193,'Gold Ornamnet'!$B$4:$E$231,4,FALSE)</f>
        <v>429.95</v>
      </c>
      <c r="D193">
        <f>VLOOKUP(B193,'system Report'!$G$1:$Q$219,11,FALSE)</f>
        <v>0</v>
      </c>
      <c r="E193" t="b">
        <f t="shared" si="8"/>
        <v>0</v>
      </c>
      <c r="F193" t="e">
        <f>VLOOKUP(B193,silver!$B$4:$E$117,2,FALSE)</f>
        <v>#N/A</v>
      </c>
      <c r="G193" t="e">
        <f>VLOOKUP(B193,'system Report'!G191:Y191,19,0)</f>
        <v>#N/A</v>
      </c>
      <c r="H193" t="e">
        <f t="shared" si="9"/>
        <v>#N/A</v>
      </c>
      <c r="I193">
        <f>VLOOKUP(B193,'Diamond '!$B$4:$H$256,4,0)</f>
        <v>3.87</v>
      </c>
      <c r="J193">
        <f>VLOOKUP(B193,'system Report'!$G$1:$U$219,15,0)</f>
        <v>11.61</v>
      </c>
      <c r="K193" t="b">
        <f t="shared" si="10"/>
        <v>0</v>
      </c>
      <c r="M193">
        <f>VLOOKUP(B193,'system Report'!$G$1:$AC$219,23,0)</f>
        <v>0</v>
      </c>
      <c r="O193" t="e">
        <f>VLOOKUP(D193,'system Report'!$G$1:$AC$219,23,0)</f>
        <v>#N/A</v>
      </c>
      <c r="P193">
        <f>VLOOKUP(B193,'system Report'!$G$1:$AF$219,25,FALSE)</f>
        <v>5.91</v>
      </c>
      <c r="Q193" t="e">
        <f t="shared" si="11"/>
        <v>#N/A</v>
      </c>
    </row>
    <row r="194" spans="1:17">
      <c r="A194" s="18" t="s">
        <v>22</v>
      </c>
      <c r="B194" s="18"/>
      <c r="C194" t="e">
        <f>VLOOKUP(B194,'Gold Ornamnet'!$B$4:$E$231,4,FALSE)</f>
        <v>#N/A</v>
      </c>
      <c r="D194" t="e">
        <f>VLOOKUP(B194,'system Report'!$G$1:$Q$219,11,FALSE)</f>
        <v>#N/A</v>
      </c>
      <c r="E194" t="e">
        <f t="shared" si="8"/>
        <v>#N/A</v>
      </c>
      <c r="F194" t="e">
        <f>VLOOKUP(B194,silver!$B$4:$E$117,2,FALSE)</f>
        <v>#N/A</v>
      </c>
      <c r="G194" t="e">
        <f>VLOOKUP(B194,'system Report'!G192:Y192,19,0)</f>
        <v>#N/A</v>
      </c>
      <c r="H194" t="e">
        <f t="shared" si="9"/>
        <v>#N/A</v>
      </c>
      <c r="I194" t="e">
        <f>VLOOKUP(B194,'Diamond '!$B$4:$H$256,4,0)</f>
        <v>#N/A</v>
      </c>
      <c r="J194" t="e">
        <f>VLOOKUP(B194,'system Report'!$G$1:$U$219,15,0)</f>
        <v>#N/A</v>
      </c>
      <c r="K194" t="e">
        <f t="shared" si="10"/>
        <v>#N/A</v>
      </c>
      <c r="M194" t="e">
        <f>VLOOKUP(B194,'system Report'!$G$1:$AC$219,23,0)</f>
        <v>#N/A</v>
      </c>
      <c r="O194" t="e">
        <f>VLOOKUP(D194,'system Report'!$G$1:$AC$219,23,0)</f>
        <v>#N/A</v>
      </c>
      <c r="P194" t="e">
        <f>VLOOKUP(B194,'system Report'!$G$1:$AF$219,25,FALSE)</f>
        <v>#N/A</v>
      </c>
      <c r="Q194" t="e">
        <f t="shared" si="11"/>
        <v>#N/A</v>
      </c>
    </row>
    <row r="195" spans="1:17">
      <c r="A195" s="18"/>
      <c r="B195" s="18">
        <v>2171</v>
      </c>
      <c r="C195">
        <f>VLOOKUP(B195,'Gold Ornamnet'!$B$4:$E$231,4,FALSE)</f>
        <v>563.6</v>
      </c>
      <c r="D195">
        <f>VLOOKUP(B195,'system Report'!$G$1:$Q$219,11,FALSE)</f>
        <v>0</v>
      </c>
      <c r="E195" t="b">
        <f t="shared" si="8"/>
        <v>0</v>
      </c>
      <c r="F195" t="e">
        <f>VLOOKUP(B195,silver!$B$4:$E$117,2,FALSE)</f>
        <v>#N/A</v>
      </c>
      <c r="G195" t="e">
        <f>VLOOKUP(B195,'system Report'!G193:Y193,19,0)</f>
        <v>#N/A</v>
      </c>
      <c r="H195" t="e">
        <f t="shared" si="9"/>
        <v>#N/A</v>
      </c>
      <c r="I195">
        <f>VLOOKUP(B195,'Diamond '!$B$4:$H$256,4,0)</f>
        <v>5.13</v>
      </c>
      <c r="J195">
        <f>VLOOKUP(B195,'system Report'!$G$1:$U$219,15,0)</f>
        <v>15.39</v>
      </c>
      <c r="K195" t="b">
        <f t="shared" si="10"/>
        <v>0</v>
      </c>
      <c r="M195">
        <f>VLOOKUP(B195,'system Report'!$G$1:$AC$219,23,0)</f>
        <v>0</v>
      </c>
      <c r="O195" t="e">
        <f>VLOOKUP(D195,'system Report'!$G$1:$AC$219,23,0)</f>
        <v>#N/A</v>
      </c>
      <c r="P195">
        <f>VLOOKUP(B195,'system Report'!$G$1:$AF$219,25,FALSE)</f>
        <v>54.27</v>
      </c>
      <c r="Q195" t="e">
        <f t="shared" si="11"/>
        <v>#N/A</v>
      </c>
    </row>
    <row r="196" spans="1:17">
      <c r="A196" s="18"/>
      <c r="B196" s="18">
        <v>2798</v>
      </c>
      <c r="C196">
        <f>VLOOKUP(B196,'Gold Ornamnet'!$B$4:$E$231,4,FALSE)</f>
        <v>686.57</v>
      </c>
      <c r="D196">
        <f>VLOOKUP(B196,'system Report'!$G$1:$Q$219,11,FALSE)</f>
        <v>0</v>
      </c>
      <c r="E196" t="b">
        <f t="shared" ref="E196:E229" si="12">C196=D196</f>
        <v>0</v>
      </c>
      <c r="F196" t="e">
        <f>VLOOKUP(B196,silver!$B$4:$E$117,2,FALSE)</f>
        <v>#N/A</v>
      </c>
      <c r="G196" t="e">
        <f>VLOOKUP(B196,'system Report'!G194:Y194,19,0)</f>
        <v>#N/A</v>
      </c>
      <c r="H196" t="e">
        <f t="shared" ref="H196:H229" si="13">F196=G196</f>
        <v>#N/A</v>
      </c>
      <c r="I196">
        <f>VLOOKUP(B196,'Diamond '!$B$4:$H$256,4,0)</f>
        <v>10.15</v>
      </c>
      <c r="J196">
        <f>VLOOKUP(B196,'system Report'!$G$1:$U$219,15,0)</f>
        <v>30.45</v>
      </c>
      <c r="K196" t="b">
        <f t="shared" ref="K196:K229" si="14">I196=J196</f>
        <v>0</v>
      </c>
      <c r="M196">
        <f>VLOOKUP(B196,'system Report'!$G$1:$AC$219,23,0)</f>
        <v>0</v>
      </c>
      <c r="O196" t="e">
        <f>VLOOKUP(D196,'system Report'!$G$1:$AC$219,23,0)</f>
        <v>#N/A</v>
      </c>
      <c r="P196">
        <f>VLOOKUP(B196,'system Report'!$G$1:$AF$219,25,FALSE)</f>
        <v>48.99</v>
      </c>
      <c r="Q196" t="e">
        <f t="shared" ref="Q196:Q229" si="15">O196=P196</f>
        <v>#N/A</v>
      </c>
    </row>
    <row r="197" spans="1:17">
      <c r="A197" s="18"/>
      <c r="B197" s="18">
        <v>3080</v>
      </c>
      <c r="C197">
        <f>VLOOKUP(B197,'Gold Ornamnet'!$B$4:$E$231,4,FALSE)</f>
        <v>759.405</v>
      </c>
      <c r="D197">
        <f>VLOOKUP(B197,'system Report'!$G$1:$Q$219,11,FALSE)</f>
        <v>0</v>
      </c>
      <c r="E197" t="b">
        <f t="shared" si="12"/>
        <v>0</v>
      </c>
      <c r="F197" t="e">
        <f>VLOOKUP(B197,silver!$B$4:$E$117,2,FALSE)</f>
        <v>#N/A</v>
      </c>
      <c r="G197" t="e">
        <f>VLOOKUP(B197,'system Report'!G195:Y195,19,0)</f>
        <v>#N/A</v>
      </c>
      <c r="H197" t="e">
        <f t="shared" si="13"/>
        <v>#N/A</v>
      </c>
      <c r="I197">
        <f>VLOOKUP(B197,'Diamond '!$B$4:$H$256,4,0)</f>
        <v>2.6</v>
      </c>
      <c r="J197">
        <f>VLOOKUP(B197,'system Report'!$G$1:$U$219,15,0)</f>
        <v>7.8</v>
      </c>
      <c r="K197" t="b">
        <f t="shared" si="14"/>
        <v>0</v>
      </c>
      <c r="M197">
        <f>VLOOKUP(B197,'system Report'!$G$1:$AC$219,23,0)</f>
        <v>0</v>
      </c>
      <c r="O197" t="e">
        <f>VLOOKUP(D197,'system Report'!$G$1:$AC$219,23,0)</f>
        <v>#N/A</v>
      </c>
      <c r="P197">
        <f>VLOOKUP(B197,'system Report'!$G$1:$AF$219,25,FALSE)</f>
        <v>26.94</v>
      </c>
      <c r="Q197" t="e">
        <f t="shared" si="15"/>
        <v>#N/A</v>
      </c>
    </row>
    <row r="198" spans="1:17">
      <c r="A198" s="18"/>
      <c r="B198" s="18">
        <v>3213</v>
      </c>
      <c r="C198">
        <f>VLOOKUP(B198,'Gold Ornamnet'!$B$4:$E$231,4,FALSE)</f>
        <v>85.77</v>
      </c>
      <c r="D198">
        <f>VLOOKUP(B198,'system Report'!$G$1:$Q$219,11,FALSE)</f>
        <v>0</v>
      </c>
      <c r="E198" t="b">
        <f t="shared" si="12"/>
        <v>0</v>
      </c>
      <c r="F198" t="e">
        <f>VLOOKUP(B198,silver!$B$4:$E$117,2,FALSE)</f>
        <v>#N/A</v>
      </c>
      <c r="G198" t="e">
        <f>VLOOKUP(B198,'system Report'!G196:Y196,19,0)</f>
        <v>#N/A</v>
      </c>
      <c r="H198" t="e">
        <f t="shared" si="13"/>
        <v>#N/A</v>
      </c>
      <c r="I198">
        <f>VLOOKUP(B198,'Diamond '!$B$4:$H$256,4,0)</f>
        <v>1.44</v>
      </c>
      <c r="J198">
        <f>VLOOKUP(B198,'system Report'!$G$1:$U$219,15,0)</f>
        <v>4.32</v>
      </c>
      <c r="K198" t="b">
        <f t="shared" si="14"/>
        <v>0</v>
      </c>
      <c r="M198">
        <f>VLOOKUP(B198,'system Report'!$G$1:$AC$219,23,0)</f>
        <v>0</v>
      </c>
      <c r="O198" t="e">
        <f>VLOOKUP(D198,'system Report'!$G$1:$AC$219,23,0)</f>
        <v>#N/A</v>
      </c>
      <c r="P198">
        <f>VLOOKUP(B198,'system Report'!$G$1:$AF$219,25,FALSE)</f>
        <v>0.6</v>
      </c>
      <c r="Q198" t="e">
        <f t="shared" si="15"/>
        <v>#N/A</v>
      </c>
    </row>
    <row r="199" spans="1:17">
      <c r="A199" s="18"/>
      <c r="B199" s="18">
        <v>3720</v>
      </c>
      <c r="C199">
        <f>VLOOKUP(B199,'Gold Ornamnet'!$B$4:$E$231,4,FALSE)</f>
        <v>841.89</v>
      </c>
      <c r="D199">
        <f>VLOOKUP(B199,'system Report'!$G$1:$Q$219,11,FALSE)</f>
        <v>0</v>
      </c>
      <c r="E199" t="b">
        <f t="shared" si="12"/>
        <v>0</v>
      </c>
      <c r="F199" t="e">
        <f>VLOOKUP(B199,silver!$B$4:$E$117,2,FALSE)</f>
        <v>#N/A</v>
      </c>
      <c r="G199" t="e">
        <f>VLOOKUP(B199,'system Report'!G197:Y197,19,0)</f>
        <v>#N/A</v>
      </c>
      <c r="H199" t="e">
        <f t="shared" si="13"/>
        <v>#N/A</v>
      </c>
      <c r="I199">
        <f>VLOOKUP(B199,'Diamond '!$B$4:$H$256,4,0)</f>
        <v>5.56</v>
      </c>
      <c r="J199">
        <f>VLOOKUP(B199,'system Report'!$G$1:$U$219,15,0)</f>
        <v>16.68</v>
      </c>
      <c r="K199" t="b">
        <f t="shared" si="14"/>
        <v>0</v>
      </c>
      <c r="M199">
        <f>VLOOKUP(B199,'system Report'!$G$1:$AC$219,23,0)</f>
        <v>0</v>
      </c>
      <c r="O199" t="e">
        <f>VLOOKUP(D199,'system Report'!$G$1:$AC$219,23,0)</f>
        <v>#N/A</v>
      </c>
      <c r="P199">
        <f>VLOOKUP(B199,'system Report'!$G$1:$AF$219,25,FALSE)</f>
        <v>30.84</v>
      </c>
      <c r="Q199" t="e">
        <f t="shared" si="15"/>
        <v>#N/A</v>
      </c>
    </row>
    <row r="200" spans="1:17">
      <c r="A200" s="18"/>
      <c r="B200" s="18">
        <v>4472</v>
      </c>
      <c r="C200">
        <f>VLOOKUP(B200,'Gold Ornamnet'!$B$4:$E$231,4,FALSE)</f>
        <v>501.56</v>
      </c>
      <c r="D200">
        <f>VLOOKUP(B200,'system Report'!$G$1:$Q$219,11,FALSE)</f>
        <v>0</v>
      </c>
      <c r="E200" t="b">
        <f t="shared" si="12"/>
        <v>0</v>
      </c>
      <c r="F200" t="e">
        <f>VLOOKUP(B200,silver!$B$4:$E$117,2,FALSE)</f>
        <v>#N/A</v>
      </c>
      <c r="G200" t="e">
        <f>VLOOKUP(B200,'system Report'!G198:Y198,19,0)</f>
        <v>#N/A</v>
      </c>
      <c r="H200" t="e">
        <f t="shared" si="13"/>
        <v>#N/A</v>
      </c>
      <c r="I200">
        <f>VLOOKUP(B200,'Diamond '!$B$4:$H$256,4,0)</f>
        <v>8.79</v>
      </c>
      <c r="J200">
        <f>VLOOKUP(B200,'system Report'!$G$1:$U$219,15,0)</f>
        <v>26.37</v>
      </c>
      <c r="K200" t="b">
        <f t="shared" si="14"/>
        <v>0</v>
      </c>
      <c r="M200">
        <f>VLOOKUP(B200,'system Report'!$G$1:$AC$219,23,0)</f>
        <v>0</v>
      </c>
      <c r="O200" t="e">
        <f>VLOOKUP(D200,'system Report'!$G$1:$AC$219,23,0)</f>
        <v>#N/A</v>
      </c>
      <c r="P200">
        <f>VLOOKUP(B200,'system Report'!$G$1:$AF$219,25,FALSE)</f>
        <v>70.17</v>
      </c>
      <c r="Q200" t="e">
        <f t="shared" si="15"/>
        <v>#N/A</v>
      </c>
    </row>
    <row r="201" spans="1:17">
      <c r="A201" s="18"/>
      <c r="B201" s="18">
        <v>4649</v>
      </c>
      <c r="C201">
        <f>VLOOKUP(B201,'Gold Ornamnet'!$B$4:$E$231,4,FALSE)</f>
        <v>194.62</v>
      </c>
      <c r="D201">
        <f>VLOOKUP(B201,'system Report'!$G$1:$Q$219,11,FALSE)</f>
        <v>0</v>
      </c>
      <c r="E201" t="b">
        <f t="shared" si="12"/>
        <v>0</v>
      </c>
      <c r="F201" t="e">
        <f>VLOOKUP(B201,silver!$B$4:$E$117,2,FALSE)</f>
        <v>#N/A</v>
      </c>
      <c r="G201" t="e">
        <f>VLOOKUP(B201,'system Report'!G199:Y199,19,0)</f>
        <v>#N/A</v>
      </c>
      <c r="H201" t="e">
        <f t="shared" si="13"/>
        <v>#N/A</v>
      </c>
      <c r="I201">
        <f>VLOOKUP(B201,'Diamond '!$B$4:$H$256,4,0)</f>
        <v>4.76</v>
      </c>
      <c r="J201">
        <f>VLOOKUP(B201,'system Report'!$G$1:$U$219,15,0)</f>
        <v>14.28</v>
      </c>
      <c r="K201" t="b">
        <f t="shared" si="14"/>
        <v>0</v>
      </c>
      <c r="M201">
        <f>VLOOKUP(B201,'system Report'!$G$1:$AC$219,23,0)</f>
        <v>0</v>
      </c>
      <c r="O201" t="e">
        <f>VLOOKUP(D201,'system Report'!$G$1:$AC$219,23,0)</f>
        <v>#N/A</v>
      </c>
      <c r="P201">
        <f>VLOOKUP(B201,'system Report'!$G$1:$AF$219,25,FALSE)</f>
        <v>10.56</v>
      </c>
      <c r="Q201" t="e">
        <f t="shared" si="15"/>
        <v>#N/A</v>
      </c>
    </row>
    <row r="202" spans="1:17">
      <c r="A202" s="18"/>
      <c r="B202" s="18">
        <v>4654</v>
      </c>
      <c r="C202">
        <f>VLOOKUP(B202,'Gold Ornamnet'!$B$4:$E$231,4,FALSE)</f>
        <v>846.94</v>
      </c>
      <c r="D202">
        <f>VLOOKUP(B202,'system Report'!$G$1:$Q$219,11,FALSE)</f>
        <v>0</v>
      </c>
      <c r="E202" t="b">
        <f t="shared" si="12"/>
        <v>0</v>
      </c>
      <c r="F202" t="e">
        <f>VLOOKUP(B202,silver!$B$4:$E$117,2,FALSE)</f>
        <v>#N/A</v>
      </c>
      <c r="G202" t="e">
        <f>VLOOKUP(B202,'system Report'!G200:Y200,19,0)</f>
        <v>#N/A</v>
      </c>
      <c r="H202" t="e">
        <f t="shared" si="13"/>
        <v>#N/A</v>
      </c>
      <c r="I202">
        <f>VLOOKUP(B202,'Diamond '!$B$4:$H$256,4,0)</f>
        <v>5.66</v>
      </c>
      <c r="J202">
        <f>VLOOKUP(B202,'system Report'!$G$1:$U$219,15,0)</f>
        <v>0</v>
      </c>
      <c r="K202" t="b">
        <f t="shared" si="14"/>
        <v>0</v>
      </c>
      <c r="M202">
        <f>VLOOKUP(B202,'system Report'!$G$1:$AC$219,23,0)</f>
        <v>0</v>
      </c>
      <c r="O202" t="e">
        <f>VLOOKUP(D202,'system Report'!$G$1:$AC$219,23,0)</f>
        <v>#N/A</v>
      </c>
      <c r="P202">
        <f>VLOOKUP(B202,'system Report'!$G$1:$AF$219,25,FALSE)</f>
        <v>0</v>
      </c>
      <c r="Q202" t="e">
        <f t="shared" si="15"/>
        <v>#N/A</v>
      </c>
    </row>
    <row r="203" spans="1:17">
      <c r="A203" s="18"/>
      <c r="B203" s="18">
        <v>4794</v>
      </c>
      <c r="C203">
        <f>VLOOKUP(B203,'Gold Ornamnet'!$B$4:$E$231,4,FALSE)</f>
        <v>609.73</v>
      </c>
      <c r="D203">
        <f>VLOOKUP(B203,'system Report'!$G$1:$Q$219,11,FALSE)</f>
        <v>0</v>
      </c>
      <c r="E203" t="b">
        <f t="shared" si="12"/>
        <v>0</v>
      </c>
      <c r="F203" t="e">
        <f>VLOOKUP(B203,silver!$B$4:$E$117,2,FALSE)</f>
        <v>#N/A</v>
      </c>
      <c r="G203" t="e">
        <f>VLOOKUP(B203,'system Report'!G201:Y201,19,0)</f>
        <v>#N/A</v>
      </c>
      <c r="H203" t="e">
        <f t="shared" si="13"/>
        <v>#N/A</v>
      </c>
      <c r="I203">
        <f>VLOOKUP(B203,'Diamond '!$B$4:$H$256,4,0)</f>
        <v>7.33</v>
      </c>
      <c r="J203">
        <f>VLOOKUP(B203,'system Report'!$G$1:$U$219,15,0)</f>
        <v>0</v>
      </c>
      <c r="K203" t="b">
        <f t="shared" si="14"/>
        <v>0</v>
      </c>
      <c r="M203">
        <f>VLOOKUP(B203,'system Report'!$G$1:$AC$219,23,0)</f>
        <v>0</v>
      </c>
      <c r="O203" t="e">
        <f>VLOOKUP(D203,'system Report'!$G$1:$AC$219,23,0)</f>
        <v>#N/A</v>
      </c>
      <c r="P203">
        <f>VLOOKUP(B203,'system Report'!$G$1:$AF$219,25,FALSE)</f>
        <v>0</v>
      </c>
      <c r="Q203" t="e">
        <f t="shared" si="15"/>
        <v>#N/A</v>
      </c>
    </row>
    <row r="204" spans="1:17">
      <c r="A204" s="18"/>
      <c r="B204" s="18">
        <v>4817</v>
      </c>
      <c r="C204">
        <f>VLOOKUP(B204,'Gold Ornamnet'!$B$4:$E$231,4,FALSE)</f>
        <v>415.96</v>
      </c>
      <c r="D204">
        <f>VLOOKUP(B204,'system Report'!$G$1:$Q$219,11,FALSE)</f>
        <v>0</v>
      </c>
      <c r="E204" t="b">
        <f t="shared" si="12"/>
        <v>0</v>
      </c>
      <c r="F204" t="e">
        <f>VLOOKUP(B204,silver!$B$4:$E$117,2,FALSE)</f>
        <v>#N/A</v>
      </c>
      <c r="G204" t="e">
        <f>VLOOKUP(B204,'system Report'!G202:Y202,19,0)</f>
        <v>#N/A</v>
      </c>
      <c r="H204" t="e">
        <f t="shared" si="13"/>
        <v>#N/A</v>
      </c>
      <c r="I204">
        <f>VLOOKUP(B204,'Diamond '!$B$4:$H$256,4,0)</f>
        <v>10.19</v>
      </c>
      <c r="J204">
        <f>VLOOKUP(B204,'system Report'!$G$1:$U$219,15,0)</f>
        <v>0</v>
      </c>
      <c r="K204" t="b">
        <f t="shared" si="14"/>
        <v>0</v>
      </c>
      <c r="M204">
        <f>VLOOKUP(B204,'system Report'!$G$1:$AC$219,23,0)</f>
        <v>0</v>
      </c>
      <c r="O204" t="e">
        <f>VLOOKUP(D204,'system Report'!$G$1:$AC$219,23,0)</f>
        <v>#N/A</v>
      </c>
      <c r="P204">
        <f>VLOOKUP(B204,'system Report'!$G$1:$AF$219,25,FALSE)</f>
        <v>0</v>
      </c>
      <c r="Q204" t="e">
        <f t="shared" si="15"/>
        <v>#N/A</v>
      </c>
    </row>
    <row r="205" spans="1:17">
      <c r="A205" s="18"/>
      <c r="B205" s="18">
        <v>4936</v>
      </c>
      <c r="C205">
        <f>VLOOKUP(B205,'Gold Ornamnet'!$B$4:$E$231,4,FALSE)</f>
        <v>507.29</v>
      </c>
      <c r="D205">
        <f>VLOOKUP(B205,'system Report'!$G$1:$Q$219,11,FALSE)</f>
        <v>0</v>
      </c>
      <c r="E205" t="b">
        <f t="shared" si="12"/>
        <v>0</v>
      </c>
      <c r="F205" t="e">
        <f>VLOOKUP(B205,silver!$B$4:$E$117,2,FALSE)</f>
        <v>#N/A</v>
      </c>
      <c r="G205" t="e">
        <f>VLOOKUP(B205,'system Report'!G203:Y203,19,0)</f>
        <v>#N/A</v>
      </c>
      <c r="H205" t="e">
        <f t="shared" si="13"/>
        <v>#N/A</v>
      </c>
      <c r="I205">
        <f>VLOOKUP(B205,'Diamond '!$B$4:$H$256,4,0)</f>
        <v>8.94</v>
      </c>
      <c r="J205">
        <f>VLOOKUP(B205,'system Report'!$G$1:$U$219,15,0)</f>
        <v>26.82</v>
      </c>
      <c r="K205" t="b">
        <f t="shared" si="14"/>
        <v>0</v>
      </c>
      <c r="M205">
        <f>VLOOKUP(B205,'system Report'!$G$1:$AC$219,23,0)</f>
        <v>0</v>
      </c>
      <c r="O205" t="e">
        <f>VLOOKUP(D205,'system Report'!$G$1:$AC$219,23,0)</f>
        <v>#N/A</v>
      </c>
      <c r="P205">
        <f>VLOOKUP(B205,'system Report'!$G$1:$AF$219,25,FALSE)</f>
        <v>87.57</v>
      </c>
      <c r="Q205" t="e">
        <f t="shared" si="15"/>
        <v>#N/A</v>
      </c>
    </row>
    <row r="206" spans="1:17">
      <c r="A206" s="18"/>
      <c r="B206" s="18">
        <v>4975</v>
      </c>
      <c r="C206">
        <f>VLOOKUP(B206,'Gold Ornamnet'!$B$4:$E$231,4,FALSE)</f>
        <v>345.94</v>
      </c>
      <c r="D206">
        <f>VLOOKUP(B206,'system Report'!$G$1:$Q$219,11,FALSE)</f>
        <v>0</v>
      </c>
      <c r="E206" t="b">
        <f t="shared" si="12"/>
        <v>0</v>
      </c>
      <c r="F206" t="e">
        <f>VLOOKUP(B206,silver!$B$4:$E$117,2,FALSE)</f>
        <v>#N/A</v>
      </c>
      <c r="G206" t="e">
        <f>VLOOKUP(B206,'system Report'!G204:Y204,19,0)</f>
        <v>#N/A</v>
      </c>
      <c r="H206" t="e">
        <f t="shared" si="13"/>
        <v>#N/A</v>
      </c>
      <c r="I206">
        <f>VLOOKUP(B206,'Diamond '!$B$4:$H$256,4,0)</f>
        <v>5.57</v>
      </c>
      <c r="J206">
        <f>VLOOKUP(B206,'system Report'!$G$1:$U$219,15,0)</f>
        <v>16.71</v>
      </c>
      <c r="K206" t="b">
        <f t="shared" si="14"/>
        <v>0</v>
      </c>
      <c r="M206">
        <f>VLOOKUP(B206,'system Report'!$G$1:$AC$219,23,0)</f>
        <v>0</v>
      </c>
      <c r="O206" t="e">
        <f>VLOOKUP(D206,'system Report'!$G$1:$AC$219,23,0)</f>
        <v>#N/A</v>
      </c>
      <c r="P206">
        <f>VLOOKUP(B206,'system Report'!$G$1:$AF$219,25,FALSE)</f>
        <v>83.85</v>
      </c>
      <c r="Q206" t="e">
        <f t="shared" si="15"/>
        <v>#N/A</v>
      </c>
    </row>
    <row r="207" spans="1:17">
      <c r="A207" s="18"/>
      <c r="B207" s="18">
        <v>4977</v>
      </c>
      <c r="C207">
        <f>VLOOKUP(B207,'Gold Ornamnet'!$B$4:$E$231,4,FALSE)</f>
        <v>582.762</v>
      </c>
      <c r="D207">
        <f>VLOOKUP(B207,'system Report'!$G$1:$Q$219,11,FALSE)</f>
        <v>0</v>
      </c>
      <c r="E207" t="b">
        <f t="shared" si="12"/>
        <v>0</v>
      </c>
      <c r="F207" t="e">
        <f>VLOOKUP(B207,silver!$B$4:$E$117,2,FALSE)</f>
        <v>#N/A</v>
      </c>
      <c r="G207" t="e">
        <f>VLOOKUP(B207,'system Report'!G205:Y205,19,0)</f>
        <v>#N/A</v>
      </c>
      <c r="H207" t="e">
        <f t="shared" si="13"/>
        <v>#N/A</v>
      </c>
      <c r="I207">
        <f>VLOOKUP(B207,'Diamond '!$B$4:$H$256,4,0)</f>
        <v>12.62</v>
      </c>
      <c r="J207">
        <f>VLOOKUP(B207,'system Report'!$G$1:$U$219,15,0)</f>
        <v>37.86</v>
      </c>
      <c r="K207" t="b">
        <f t="shared" si="14"/>
        <v>0</v>
      </c>
      <c r="M207">
        <f>VLOOKUP(B207,'system Report'!$G$1:$AC$219,23,0)</f>
        <v>0</v>
      </c>
      <c r="O207" t="e">
        <f>VLOOKUP(D207,'system Report'!$G$1:$AC$219,23,0)</f>
        <v>#N/A</v>
      </c>
      <c r="P207">
        <f>VLOOKUP(B207,'system Report'!$G$1:$AF$219,25,FALSE)</f>
        <v>48.84</v>
      </c>
      <c r="Q207" t="e">
        <f t="shared" si="15"/>
        <v>#N/A</v>
      </c>
    </row>
    <row r="208" spans="1:17">
      <c r="A208" s="18"/>
      <c r="B208" s="18">
        <v>4978</v>
      </c>
      <c r="C208">
        <f>VLOOKUP(B208,'Gold Ornamnet'!$B$4:$E$231,4,FALSE)</f>
        <v>488.82</v>
      </c>
      <c r="D208">
        <f>VLOOKUP(B208,'system Report'!$G$1:$Q$219,11,FALSE)</f>
        <v>0</v>
      </c>
      <c r="E208" t="b">
        <f t="shared" si="12"/>
        <v>0</v>
      </c>
      <c r="F208" t="e">
        <f>VLOOKUP(B208,silver!$B$4:$E$117,2,FALSE)</f>
        <v>#N/A</v>
      </c>
      <c r="G208" t="e">
        <f>VLOOKUP(B208,'system Report'!G206:Y206,19,0)</f>
        <v>#N/A</v>
      </c>
      <c r="H208" t="e">
        <f t="shared" si="13"/>
        <v>#N/A</v>
      </c>
      <c r="I208">
        <f>VLOOKUP(B208,'Diamond '!$B$4:$H$256,4,0)</f>
        <v>4.96</v>
      </c>
      <c r="J208">
        <f>VLOOKUP(B208,'system Report'!$G$1:$U$219,15,0)</f>
        <v>0</v>
      </c>
      <c r="K208" t="b">
        <f t="shared" si="14"/>
        <v>0</v>
      </c>
      <c r="M208">
        <f>VLOOKUP(B208,'system Report'!$G$1:$AC$219,23,0)</f>
        <v>0</v>
      </c>
      <c r="O208" t="e">
        <f>VLOOKUP(D208,'system Report'!$G$1:$AC$219,23,0)</f>
        <v>#N/A</v>
      </c>
      <c r="P208">
        <f>VLOOKUP(B208,'system Report'!$G$1:$AF$219,25,FALSE)</f>
        <v>0</v>
      </c>
      <c r="Q208" t="e">
        <f t="shared" si="15"/>
        <v>#N/A</v>
      </c>
    </row>
    <row r="209" spans="1:17">
      <c r="A209" s="18"/>
      <c r="B209" s="18">
        <v>4979</v>
      </c>
      <c r="C209">
        <f>VLOOKUP(B209,'Gold Ornamnet'!$B$4:$E$231,4,FALSE)</f>
        <v>380.81</v>
      </c>
      <c r="D209">
        <f>VLOOKUP(B209,'system Report'!$G$1:$Q$219,11,FALSE)</f>
        <v>0</v>
      </c>
      <c r="E209" t="b">
        <f t="shared" si="12"/>
        <v>0</v>
      </c>
      <c r="F209" t="e">
        <f>VLOOKUP(B209,silver!$B$4:$E$117,2,FALSE)</f>
        <v>#N/A</v>
      </c>
      <c r="G209" t="e">
        <f>VLOOKUP(B209,'system Report'!G207:Y207,19,0)</f>
        <v>#N/A</v>
      </c>
      <c r="H209" t="e">
        <f t="shared" si="13"/>
        <v>#N/A</v>
      </c>
      <c r="I209">
        <f>VLOOKUP(B209,'Diamond '!$B$4:$H$256,4,0)</f>
        <v>5.55</v>
      </c>
      <c r="J209">
        <f>VLOOKUP(B209,'system Report'!$G$1:$U$219,15,0)</f>
        <v>16.65</v>
      </c>
      <c r="K209" t="b">
        <f t="shared" si="14"/>
        <v>0</v>
      </c>
      <c r="M209">
        <f>VLOOKUP(B209,'system Report'!$G$1:$AC$219,23,0)</f>
        <v>0</v>
      </c>
      <c r="O209" t="e">
        <f>VLOOKUP(D209,'system Report'!$G$1:$AC$219,23,0)</f>
        <v>#N/A</v>
      </c>
      <c r="P209">
        <f>VLOOKUP(B209,'system Report'!$G$1:$AF$219,25,FALSE)</f>
        <v>35.58</v>
      </c>
      <c r="Q209" t="e">
        <f t="shared" si="15"/>
        <v>#N/A</v>
      </c>
    </row>
    <row r="210" spans="1:17">
      <c r="A210" s="18"/>
      <c r="B210" s="18">
        <v>5134</v>
      </c>
      <c r="C210">
        <f>VLOOKUP(B210,'Gold Ornamnet'!$B$4:$E$231,4,FALSE)</f>
        <v>368.77</v>
      </c>
      <c r="D210">
        <f>VLOOKUP(B210,'system Report'!$G$1:$Q$219,11,FALSE)</f>
        <v>0</v>
      </c>
      <c r="E210" t="b">
        <f t="shared" si="12"/>
        <v>0</v>
      </c>
      <c r="F210" t="e">
        <f>VLOOKUP(B210,silver!$B$4:$E$117,2,FALSE)</f>
        <v>#N/A</v>
      </c>
      <c r="G210" t="e">
        <f>VLOOKUP(B210,'system Report'!G208:Y208,19,0)</f>
        <v>#N/A</v>
      </c>
      <c r="H210" t="e">
        <f t="shared" si="13"/>
        <v>#N/A</v>
      </c>
      <c r="I210">
        <f>VLOOKUP(B210,'Diamond '!$B$4:$H$256,4,0)</f>
        <v>10.06</v>
      </c>
      <c r="J210">
        <f>VLOOKUP(B210,'system Report'!$G$1:$U$219,15,0)</f>
        <v>30.18</v>
      </c>
      <c r="K210" t="b">
        <f t="shared" si="14"/>
        <v>0</v>
      </c>
      <c r="M210">
        <f>VLOOKUP(B210,'system Report'!$G$1:$AC$219,23,0)</f>
        <v>0</v>
      </c>
      <c r="O210" t="e">
        <f>VLOOKUP(D210,'system Report'!$G$1:$AC$219,23,0)</f>
        <v>#N/A</v>
      </c>
      <c r="P210">
        <f>VLOOKUP(B210,'system Report'!$G$1:$AF$219,25,FALSE)</f>
        <v>53.85</v>
      </c>
      <c r="Q210" t="e">
        <f t="shared" si="15"/>
        <v>#N/A</v>
      </c>
    </row>
    <row r="211" spans="1:17">
      <c r="A211" s="18"/>
      <c r="B211" s="18">
        <v>5137</v>
      </c>
      <c r="C211">
        <f>VLOOKUP(B211,'Gold Ornamnet'!$B$4:$E$231,4,FALSE)</f>
        <v>825.496</v>
      </c>
      <c r="D211">
        <f>VLOOKUP(B211,'system Report'!$G$1:$Q$219,11,FALSE)</f>
        <v>0</v>
      </c>
      <c r="E211" t="b">
        <f t="shared" si="12"/>
        <v>0</v>
      </c>
      <c r="F211" t="e">
        <f>VLOOKUP(B211,silver!$B$4:$E$117,2,FALSE)</f>
        <v>#N/A</v>
      </c>
      <c r="G211" t="e">
        <f>VLOOKUP(B211,'system Report'!G209:Y209,19,0)</f>
        <v>#N/A</v>
      </c>
      <c r="H211" t="e">
        <f t="shared" si="13"/>
        <v>#N/A</v>
      </c>
      <c r="I211">
        <f>VLOOKUP(B211,'Diamond '!$B$4:$H$256,4,0)</f>
        <v>9.21</v>
      </c>
      <c r="J211">
        <f>VLOOKUP(B211,'system Report'!$G$1:$U$219,15,0)</f>
        <v>27.63</v>
      </c>
      <c r="K211" t="b">
        <f t="shared" si="14"/>
        <v>0</v>
      </c>
      <c r="M211">
        <f>VLOOKUP(B211,'system Report'!$G$1:$AC$219,23,0)</f>
        <v>0</v>
      </c>
      <c r="O211" t="e">
        <f>VLOOKUP(D211,'system Report'!$G$1:$AC$219,23,0)</f>
        <v>#N/A</v>
      </c>
      <c r="P211">
        <f>VLOOKUP(B211,'system Report'!$G$1:$AF$219,25,FALSE)</f>
        <v>28.53</v>
      </c>
      <c r="Q211" t="e">
        <f t="shared" si="15"/>
        <v>#N/A</v>
      </c>
    </row>
    <row r="212" spans="1:17">
      <c r="A212" s="18"/>
      <c r="B212" s="18">
        <v>5251</v>
      </c>
      <c r="C212">
        <f>VLOOKUP(B212,'Gold Ornamnet'!$B$4:$E$231,4,FALSE)</f>
        <v>344.63</v>
      </c>
      <c r="D212">
        <f>VLOOKUP(B212,'system Report'!$G$1:$Q$219,11,FALSE)</f>
        <v>0</v>
      </c>
      <c r="E212" t="b">
        <f t="shared" si="12"/>
        <v>0</v>
      </c>
      <c r="F212" t="e">
        <f>VLOOKUP(B212,silver!$B$4:$E$117,2,FALSE)</f>
        <v>#N/A</v>
      </c>
      <c r="G212" t="e">
        <f>VLOOKUP(B212,'system Report'!G210:Y210,19,0)</f>
        <v>#N/A</v>
      </c>
      <c r="H212" t="e">
        <f t="shared" si="13"/>
        <v>#N/A</v>
      </c>
      <c r="I212">
        <f>VLOOKUP(B212,'Diamond '!$B$4:$H$256,4,0)</f>
        <v>5</v>
      </c>
      <c r="J212">
        <f>VLOOKUP(B212,'system Report'!$G$1:$U$219,15,0)</f>
        <v>15</v>
      </c>
      <c r="K212" t="b">
        <f t="shared" si="14"/>
        <v>0</v>
      </c>
      <c r="M212">
        <f>VLOOKUP(B212,'system Report'!$G$1:$AC$219,23,0)</f>
        <v>0</v>
      </c>
      <c r="O212" t="e">
        <f>VLOOKUP(D212,'system Report'!$G$1:$AC$219,23,0)</f>
        <v>#N/A</v>
      </c>
      <c r="P212">
        <f>VLOOKUP(B212,'system Report'!$G$1:$AF$219,25,FALSE)</f>
        <v>66.99</v>
      </c>
      <c r="Q212" t="e">
        <f t="shared" si="15"/>
        <v>#N/A</v>
      </c>
    </row>
    <row r="213" spans="1:17">
      <c r="A213" s="18"/>
      <c r="B213" s="18">
        <v>5264</v>
      </c>
      <c r="C213">
        <f>VLOOKUP(B213,'Gold Ornamnet'!$B$4:$E$231,4,FALSE)</f>
        <v>427.44</v>
      </c>
      <c r="D213">
        <f>VLOOKUP(B213,'system Report'!$G$1:$Q$219,11,FALSE)</f>
        <v>0</v>
      </c>
      <c r="E213" t="b">
        <f t="shared" si="12"/>
        <v>0</v>
      </c>
      <c r="F213" t="e">
        <f>VLOOKUP(B213,silver!$B$4:$E$117,2,FALSE)</f>
        <v>#N/A</v>
      </c>
      <c r="G213" t="e">
        <f>VLOOKUP(B213,'system Report'!G211:Y211,19,0)</f>
        <v>#N/A</v>
      </c>
      <c r="H213" t="e">
        <f t="shared" si="13"/>
        <v>#N/A</v>
      </c>
      <c r="I213">
        <f>VLOOKUP(B213,'Diamond '!$B$4:$H$256,4,0)</f>
        <v>5.32</v>
      </c>
      <c r="J213">
        <f>VLOOKUP(B213,'system Report'!$G$1:$U$219,15,0)</f>
        <v>15.96</v>
      </c>
      <c r="K213" t="b">
        <f t="shared" si="14"/>
        <v>0</v>
      </c>
      <c r="M213">
        <f>VLOOKUP(B213,'system Report'!$G$1:$AC$219,23,0)</f>
        <v>0</v>
      </c>
      <c r="O213" t="e">
        <f>VLOOKUP(D213,'system Report'!$G$1:$AC$219,23,0)</f>
        <v>#N/A</v>
      </c>
      <c r="P213">
        <f>VLOOKUP(B213,'system Report'!$G$1:$AF$219,25,FALSE)</f>
        <v>30</v>
      </c>
      <c r="Q213" t="e">
        <f t="shared" si="15"/>
        <v>#N/A</v>
      </c>
    </row>
    <row r="214" spans="1:17">
      <c r="A214" s="18"/>
      <c r="B214" s="18">
        <v>5289</v>
      </c>
      <c r="C214">
        <f>VLOOKUP(B214,'Gold Ornamnet'!$B$4:$E$231,4,FALSE)</f>
        <v>364.81</v>
      </c>
      <c r="D214">
        <f>VLOOKUP(B214,'system Report'!$G$1:$Q$219,11,FALSE)</f>
        <v>0</v>
      </c>
      <c r="E214" t="b">
        <f t="shared" si="12"/>
        <v>0</v>
      </c>
      <c r="F214" t="e">
        <f>VLOOKUP(B214,silver!$B$4:$E$117,2,FALSE)</f>
        <v>#N/A</v>
      </c>
      <c r="G214" t="e">
        <f>VLOOKUP(B214,'system Report'!G212:Y212,19,0)</f>
        <v>#N/A</v>
      </c>
      <c r="H214" t="e">
        <f t="shared" si="13"/>
        <v>#N/A</v>
      </c>
      <c r="I214">
        <f>VLOOKUP(B214,'Diamond '!$B$4:$H$256,4,0)</f>
        <v>6.95</v>
      </c>
      <c r="J214">
        <f>VLOOKUP(B214,'system Report'!$G$1:$U$219,15,0)</f>
        <v>20.85</v>
      </c>
      <c r="K214" t="b">
        <f t="shared" si="14"/>
        <v>0</v>
      </c>
      <c r="M214">
        <f>VLOOKUP(B214,'system Report'!$G$1:$AC$219,23,0)</f>
        <v>0</v>
      </c>
      <c r="O214" t="e">
        <f>VLOOKUP(D214,'system Report'!$G$1:$AC$219,23,0)</f>
        <v>#N/A</v>
      </c>
      <c r="P214">
        <f>VLOOKUP(B214,'system Report'!$G$1:$AF$219,25,FALSE)</f>
        <v>30.54</v>
      </c>
      <c r="Q214" t="e">
        <f t="shared" si="15"/>
        <v>#N/A</v>
      </c>
    </row>
    <row r="215" spans="1:17">
      <c r="A215" s="18"/>
      <c r="B215" s="18">
        <v>5351</v>
      </c>
      <c r="C215">
        <f>VLOOKUP(B215,'Gold Ornamnet'!$B$4:$E$231,4,FALSE)</f>
        <v>296.3</v>
      </c>
      <c r="D215">
        <f>VLOOKUP(B215,'system Report'!$G$1:$Q$219,11,FALSE)</f>
        <v>0</v>
      </c>
      <c r="E215" t="b">
        <f t="shared" si="12"/>
        <v>0</v>
      </c>
      <c r="F215" t="e">
        <f>VLOOKUP(B215,silver!$B$4:$E$117,2,FALSE)</f>
        <v>#N/A</v>
      </c>
      <c r="G215" t="e">
        <f>VLOOKUP(B215,'system Report'!G213:Y213,19,0)</f>
        <v>#N/A</v>
      </c>
      <c r="H215" t="e">
        <f t="shared" si="13"/>
        <v>#N/A</v>
      </c>
      <c r="I215">
        <f>VLOOKUP(B215,'Diamond '!$B$4:$H$256,4,0)</f>
        <v>5.79</v>
      </c>
      <c r="J215">
        <f>VLOOKUP(B215,'system Report'!$G$1:$U$219,15,0)</f>
        <v>17.37</v>
      </c>
      <c r="K215" t="b">
        <f t="shared" si="14"/>
        <v>0</v>
      </c>
      <c r="M215">
        <f>VLOOKUP(B215,'system Report'!$G$1:$AC$219,23,0)</f>
        <v>0</v>
      </c>
      <c r="O215" t="e">
        <f>VLOOKUP(D215,'system Report'!$G$1:$AC$219,23,0)</f>
        <v>#N/A</v>
      </c>
      <c r="P215">
        <f>VLOOKUP(B215,'system Report'!$G$1:$AF$219,25,FALSE)</f>
        <v>80.61</v>
      </c>
      <c r="Q215" t="e">
        <f t="shared" si="15"/>
        <v>#N/A</v>
      </c>
    </row>
    <row r="216" spans="1:17">
      <c r="A216" s="18"/>
      <c r="B216" s="18">
        <v>5352</v>
      </c>
      <c r="C216">
        <f>VLOOKUP(B216,'Gold Ornamnet'!$B$4:$E$231,4,FALSE)</f>
        <v>148.98</v>
      </c>
      <c r="D216">
        <f>VLOOKUP(B216,'system Report'!$G$1:$Q$219,11,FALSE)</f>
        <v>0</v>
      </c>
      <c r="E216" t="b">
        <f t="shared" si="12"/>
        <v>0</v>
      </c>
      <c r="F216" t="e">
        <f>VLOOKUP(B216,silver!$B$4:$E$117,2,FALSE)</f>
        <v>#N/A</v>
      </c>
      <c r="G216" t="e">
        <f>VLOOKUP(B216,'system Report'!G214:Y214,19,0)</f>
        <v>#N/A</v>
      </c>
      <c r="H216" t="e">
        <f t="shared" si="13"/>
        <v>#N/A</v>
      </c>
      <c r="I216">
        <f>VLOOKUP(B216,'Diamond '!$B$4:$H$256,4,0)</f>
        <v>0.87</v>
      </c>
      <c r="J216">
        <f>VLOOKUP(B216,'system Report'!$G$1:$U$219,15,0)</f>
        <v>2.61</v>
      </c>
      <c r="K216" t="b">
        <f t="shared" si="14"/>
        <v>0</v>
      </c>
      <c r="M216">
        <f>VLOOKUP(B216,'system Report'!$G$1:$AC$219,23,0)</f>
        <v>0</v>
      </c>
      <c r="O216" t="e">
        <f>VLOOKUP(D216,'system Report'!$G$1:$AC$219,23,0)</f>
        <v>#N/A</v>
      </c>
      <c r="P216">
        <f>VLOOKUP(B216,'system Report'!$G$1:$AF$219,25,FALSE)</f>
        <v>23.28</v>
      </c>
      <c r="Q216" t="e">
        <f t="shared" si="15"/>
        <v>#N/A</v>
      </c>
    </row>
    <row r="217" spans="1:17">
      <c r="A217" s="18"/>
      <c r="B217" s="18">
        <v>5353</v>
      </c>
      <c r="C217">
        <f>VLOOKUP(B217,'Gold Ornamnet'!$B$4:$E$231,4,FALSE)</f>
        <v>222.33</v>
      </c>
      <c r="D217">
        <f>VLOOKUP(B217,'system Report'!$G$1:$Q$219,11,FALSE)</f>
        <v>0</v>
      </c>
      <c r="E217" t="b">
        <f t="shared" si="12"/>
        <v>0</v>
      </c>
      <c r="F217" t="e">
        <f>VLOOKUP(B217,silver!$B$4:$E$117,2,FALSE)</f>
        <v>#N/A</v>
      </c>
      <c r="G217" t="e">
        <f>VLOOKUP(B217,'system Report'!G215:Y215,19,0)</f>
        <v>#N/A</v>
      </c>
      <c r="H217" t="e">
        <f t="shared" si="13"/>
        <v>#N/A</v>
      </c>
      <c r="I217">
        <f>VLOOKUP(B217,'Diamond '!$B$4:$H$256,4,0)</f>
        <v>1</v>
      </c>
      <c r="J217">
        <f>VLOOKUP(B217,'system Report'!$G$1:$U$219,15,0)</f>
        <v>3</v>
      </c>
      <c r="K217" t="b">
        <f t="shared" si="14"/>
        <v>0</v>
      </c>
      <c r="M217">
        <f>VLOOKUP(B217,'system Report'!$G$1:$AC$219,23,0)</f>
        <v>0</v>
      </c>
      <c r="O217" t="e">
        <f>VLOOKUP(D217,'system Report'!$G$1:$AC$219,23,0)</f>
        <v>#N/A</v>
      </c>
      <c r="P217">
        <f>VLOOKUP(B217,'system Report'!$G$1:$AF$219,25,FALSE)</f>
        <v>57.3</v>
      </c>
      <c r="Q217" t="e">
        <f t="shared" si="15"/>
        <v>#N/A</v>
      </c>
    </row>
    <row r="218" spans="1:17">
      <c r="A218" s="18" t="s">
        <v>23</v>
      </c>
      <c r="B218" s="18"/>
      <c r="C218" t="e">
        <f>VLOOKUP(B218,'Gold Ornamnet'!$B$4:$E$231,4,FALSE)</f>
        <v>#N/A</v>
      </c>
      <c r="D218" t="e">
        <f>VLOOKUP(B218,'system Report'!$G$1:$Q$219,11,FALSE)</f>
        <v>#N/A</v>
      </c>
      <c r="E218" t="e">
        <f t="shared" si="12"/>
        <v>#N/A</v>
      </c>
      <c r="F218" t="e">
        <f>VLOOKUP(B218,silver!$B$4:$E$117,2,FALSE)</f>
        <v>#N/A</v>
      </c>
      <c r="G218" t="e">
        <f>VLOOKUP(B218,'system Report'!G216:Y216,19,0)</f>
        <v>#N/A</v>
      </c>
      <c r="H218" t="e">
        <f t="shared" si="13"/>
        <v>#N/A</v>
      </c>
      <c r="I218" t="e">
        <f>VLOOKUP(B218,'Diamond '!$B$4:$H$256,4,0)</f>
        <v>#N/A</v>
      </c>
      <c r="J218" t="e">
        <f>VLOOKUP(B218,'system Report'!$G$1:$U$219,15,0)</f>
        <v>#N/A</v>
      </c>
      <c r="K218" t="e">
        <f t="shared" si="14"/>
        <v>#N/A</v>
      </c>
      <c r="M218" t="e">
        <f>VLOOKUP(B218,'system Report'!$G$1:$AC$219,23,0)</f>
        <v>#N/A</v>
      </c>
      <c r="O218" t="e">
        <f>VLOOKUP(D218,'system Report'!$G$1:$AC$219,23,0)</f>
        <v>#N/A</v>
      </c>
      <c r="P218" t="e">
        <f>VLOOKUP(B218,'system Report'!$G$1:$AF$219,25,FALSE)</f>
        <v>#N/A</v>
      </c>
      <c r="Q218" t="e">
        <f t="shared" si="15"/>
        <v>#N/A</v>
      </c>
    </row>
    <row r="219" spans="1:17">
      <c r="A219" s="18"/>
      <c r="B219" s="18">
        <v>5038</v>
      </c>
      <c r="C219">
        <f>VLOOKUP(B219,'Gold Ornamnet'!$B$4:$E$231,4,FALSE)</f>
        <v>201.85</v>
      </c>
      <c r="D219">
        <f>VLOOKUP(B219,'system Report'!$G$1:$Q$219,11,FALSE)</f>
        <v>0</v>
      </c>
      <c r="E219" t="b">
        <f t="shared" si="12"/>
        <v>0</v>
      </c>
      <c r="F219" t="e">
        <f>VLOOKUP(B219,silver!$B$4:$E$117,2,FALSE)</f>
        <v>#N/A</v>
      </c>
      <c r="G219" t="e">
        <f>VLOOKUP(B219,'system Report'!G217:Y217,19,0)</f>
        <v>#N/A</v>
      </c>
      <c r="H219" t="e">
        <f t="shared" si="13"/>
        <v>#N/A</v>
      </c>
      <c r="I219">
        <f>VLOOKUP(B219,'Diamond '!$B$4:$H$256,4,0)</f>
        <v>1.32</v>
      </c>
      <c r="J219">
        <f>VLOOKUP(B219,'system Report'!$G$1:$U$219,15,0)</f>
        <v>3.96</v>
      </c>
      <c r="K219" t="b">
        <f t="shared" si="14"/>
        <v>0</v>
      </c>
      <c r="L219" t="b">
        <f>I219=J219</f>
        <v>0</v>
      </c>
      <c r="M219">
        <f>VLOOKUP(B219,'system Report'!$G$1:$AC$219,23,0)</f>
        <v>0</v>
      </c>
      <c r="O219" t="e">
        <f>VLOOKUP(D219,'system Report'!$G$1:$AC$219,23,0)</f>
        <v>#N/A</v>
      </c>
      <c r="P219">
        <f>VLOOKUP(B219,'system Report'!$G$1:$AF$219,25,FALSE)</f>
        <v>15.96</v>
      </c>
      <c r="Q219" t="e">
        <f t="shared" si="15"/>
        <v>#N/A</v>
      </c>
    </row>
    <row r="220" spans="1:17">
      <c r="A220" s="18"/>
      <c r="B220" s="18">
        <v>5240</v>
      </c>
      <c r="C220">
        <f>VLOOKUP(B220,'Gold Ornamnet'!$B$4:$E$231,4,FALSE)</f>
        <v>154.92</v>
      </c>
      <c r="D220">
        <f>VLOOKUP(B220,'system Report'!$G$1:$Q$219,11,FALSE)</f>
        <v>0</v>
      </c>
      <c r="E220" t="b">
        <f t="shared" si="12"/>
        <v>0</v>
      </c>
      <c r="F220" t="e">
        <f>VLOOKUP(B220,silver!$B$4:$E$117,2,FALSE)</f>
        <v>#N/A</v>
      </c>
      <c r="G220" t="e">
        <f>VLOOKUP(B220,'system Report'!G218:Y218,19,0)</f>
        <v>#N/A</v>
      </c>
      <c r="H220" t="e">
        <f t="shared" si="13"/>
        <v>#N/A</v>
      </c>
      <c r="I220">
        <f>VLOOKUP(B220,'Diamond '!$B$4:$H$256,4,0)</f>
        <v>10.2</v>
      </c>
      <c r="J220">
        <f>VLOOKUP(B220,'system Report'!$G$1:$U$219,15,0)</f>
        <v>30.6</v>
      </c>
      <c r="K220" t="b">
        <f t="shared" si="14"/>
        <v>0</v>
      </c>
      <c r="M220">
        <f>VLOOKUP(B220,'system Report'!$G$1:$AC$219,23,0)</f>
        <v>0</v>
      </c>
      <c r="O220" t="e">
        <f>VLOOKUP(D220,'system Report'!$G$1:$AC$219,23,0)</f>
        <v>#N/A</v>
      </c>
      <c r="P220">
        <f>VLOOKUP(B220,'system Report'!$G$1:$AF$219,25,FALSE)</f>
        <v>20.55</v>
      </c>
      <c r="Q220" t="e">
        <f t="shared" si="15"/>
        <v>#N/A</v>
      </c>
    </row>
    <row r="221" spans="1:17">
      <c r="A221" s="18"/>
      <c r="B221" s="18">
        <v>5247</v>
      </c>
      <c r="C221">
        <f>VLOOKUP(B221,'Gold Ornamnet'!$B$4:$E$231,4,FALSE)</f>
        <v>92.97</v>
      </c>
      <c r="D221">
        <f>VLOOKUP(B221,'system Report'!$G$1:$Q$219,11,FALSE)</f>
        <v>0</v>
      </c>
      <c r="E221" t="b">
        <f t="shared" si="12"/>
        <v>0</v>
      </c>
      <c r="F221">
        <f>VLOOKUP(B221,silver!$B$4:$E$117,2,FALSE)</f>
        <v>5.69</v>
      </c>
      <c r="G221" t="e">
        <f>VLOOKUP(B221,'system Report'!G219:Y219,19,0)</f>
        <v>#N/A</v>
      </c>
      <c r="H221" t="e">
        <f t="shared" si="13"/>
        <v>#N/A</v>
      </c>
      <c r="I221">
        <f>VLOOKUP(B221,'Diamond '!$B$4:$H$256,4,0)</f>
        <v>0.73</v>
      </c>
      <c r="J221">
        <f>VLOOKUP(B221,'system Report'!$G$1:$U$219,15,0)</f>
        <v>2.19</v>
      </c>
      <c r="K221" t="b">
        <f t="shared" si="14"/>
        <v>0</v>
      </c>
      <c r="M221">
        <f>VLOOKUP(B221,'system Report'!$G$1:$AC$219,23,0)</f>
        <v>0</v>
      </c>
      <c r="O221" t="e">
        <f>VLOOKUP(D221,'system Report'!$G$1:$AC$219,23,0)</f>
        <v>#N/A</v>
      </c>
      <c r="P221">
        <f>VLOOKUP(B221,'system Report'!$G$1:$AF$219,25,FALSE)</f>
        <v>6.78</v>
      </c>
      <c r="Q221" t="e">
        <f t="shared" si="15"/>
        <v>#N/A</v>
      </c>
    </row>
    <row r="222" spans="1:17">
      <c r="A222" s="18"/>
      <c r="B222" s="18">
        <v>5254</v>
      </c>
      <c r="C222">
        <f>VLOOKUP(B222,'Gold Ornamnet'!$B$4:$E$231,4,FALSE)</f>
        <v>173.58</v>
      </c>
      <c r="D222">
        <f>VLOOKUP(B222,'system Report'!$G$1:$Q$219,11,FALSE)</f>
        <v>0</v>
      </c>
      <c r="E222" t="b">
        <f t="shared" si="12"/>
        <v>0</v>
      </c>
      <c r="F222">
        <f>VLOOKUP(B222,silver!$B$4:$E$117,2,FALSE)</f>
        <v>49.35</v>
      </c>
      <c r="G222" t="e">
        <f>VLOOKUP(B222,'system Report'!G220:Y220,19,0)</f>
        <v>#N/A</v>
      </c>
      <c r="H222" t="e">
        <f t="shared" si="13"/>
        <v>#N/A</v>
      </c>
      <c r="I222">
        <f>VLOOKUP(B222,'Diamond '!$B$4:$H$256,4,0)</f>
        <v>6.26</v>
      </c>
      <c r="J222">
        <f>VLOOKUP(B222,'system Report'!$G$1:$U$219,15,0)</f>
        <v>18.78</v>
      </c>
      <c r="K222" t="b">
        <f t="shared" si="14"/>
        <v>0</v>
      </c>
      <c r="M222">
        <f>VLOOKUP(B222,'system Report'!$G$1:$AC$219,23,0)</f>
        <v>0</v>
      </c>
      <c r="O222" t="e">
        <f>VLOOKUP(D222,'system Report'!$G$1:$AC$219,23,0)</f>
        <v>#N/A</v>
      </c>
      <c r="P222">
        <f>VLOOKUP(B222,'system Report'!$G$1:$AF$219,25,FALSE)</f>
        <v>19.53</v>
      </c>
      <c r="Q222" t="e">
        <f t="shared" si="15"/>
        <v>#N/A</v>
      </c>
    </row>
    <row r="223" spans="1:17">
      <c r="A223" s="18"/>
      <c r="B223" s="18">
        <v>5255</v>
      </c>
      <c r="C223">
        <f>VLOOKUP(B223,'Gold Ornamnet'!$B$4:$E$231,4,FALSE)</f>
        <v>72.14</v>
      </c>
      <c r="D223">
        <f>VLOOKUP(B223,'system Report'!$G$1:$Q$219,11,FALSE)</f>
        <v>0</v>
      </c>
      <c r="E223" t="b">
        <f t="shared" si="12"/>
        <v>0</v>
      </c>
      <c r="F223">
        <f>VLOOKUP(B223,silver!$B$4:$E$117,2,FALSE)</f>
        <v>107.35</v>
      </c>
      <c r="G223" t="e">
        <f>VLOOKUP(B223,'system Report'!G221:Y221,19,0)</f>
        <v>#N/A</v>
      </c>
      <c r="H223" t="e">
        <f t="shared" si="13"/>
        <v>#N/A</v>
      </c>
      <c r="I223">
        <f>VLOOKUP(B223,'Diamond '!$B$4:$H$256,4,0)</f>
        <v>7.8</v>
      </c>
      <c r="J223">
        <f>VLOOKUP(B223,'system Report'!$G$1:$U$219,15,0)</f>
        <v>23.4</v>
      </c>
      <c r="K223" t="b">
        <f t="shared" si="14"/>
        <v>0</v>
      </c>
      <c r="M223">
        <f>VLOOKUP(B223,'system Report'!$G$1:$AC$219,23,0)</f>
        <v>0</v>
      </c>
      <c r="O223" t="e">
        <f>VLOOKUP(D223,'system Report'!$G$1:$AC$219,23,0)</f>
        <v>#N/A</v>
      </c>
      <c r="P223">
        <f>VLOOKUP(B223,'system Report'!$G$1:$AF$219,25,FALSE)</f>
        <v>28.59</v>
      </c>
      <c r="Q223" t="e">
        <f t="shared" si="15"/>
        <v>#N/A</v>
      </c>
    </row>
    <row r="224" spans="1:17">
      <c r="A224" s="18"/>
      <c r="B224" s="18">
        <v>5267</v>
      </c>
      <c r="C224">
        <f>VLOOKUP(B224,'Gold Ornamnet'!$B$4:$E$231,4,FALSE)</f>
        <v>85.38</v>
      </c>
      <c r="D224">
        <f>VLOOKUP(B224,'system Report'!$G$1:$Q$219,11,FALSE)</f>
        <v>0</v>
      </c>
      <c r="E224" t="b">
        <f t="shared" si="12"/>
        <v>0</v>
      </c>
      <c r="F224" t="e">
        <f>VLOOKUP(B224,silver!$B$4:$E$117,2,FALSE)</f>
        <v>#N/A</v>
      </c>
      <c r="G224" t="e">
        <f>VLOOKUP(B224,'system Report'!G222:Y222,19,0)</f>
        <v>#N/A</v>
      </c>
      <c r="H224" t="e">
        <f t="shared" si="13"/>
        <v>#N/A</v>
      </c>
      <c r="I224">
        <f>VLOOKUP(B224,'Diamond '!$B$4:$H$256,4,0)</f>
        <v>0.29</v>
      </c>
      <c r="J224">
        <f>VLOOKUP(B224,'system Report'!$G$1:$U$219,15,0)</f>
        <v>0</v>
      </c>
      <c r="K224" t="b">
        <f t="shared" si="14"/>
        <v>0</v>
      </c>
      <c r="M224">
        <f>VLOOKUP(B224,'system Report'!$G$1:$AC$219,23,0)</f>
        <v>0</v>
      </c>
      <c r="O224" t="e">
        <f>VLOOKUP(D224,'system Report'!$G$1:$AC$219,23,0)</f>
        <v>#N/A</v>
      </c>
      <c r="P224">
        <f>VLOOKUP(B224,'system Report'!$G$1:$AF$219,25,FALSE)</f>
        <v>0</v>
      </c>
      <c r="Q224" t="e">
        <f t="shared" si="15"/>
        <v>#N/A</v>
      </c>
    </row>
    <row r="225" spans="1:17">
      <c r="A225" s="18"/>
      <c r="B225" s="18">
        <v>5275</v>
      </c>
      <c r="C225">
        <f>VLOOKUP(B225,'Gold Ornamnet'!$B$4:$E$231,4,FALSE)</f>
        <v>96.29</v>
      </c>
      <c r="D225">
        <f>VLOOKUP(B225,'system Report'!$G$1:$Q$219,11,FALSE)</f>
        <v>0</v>
      </c>
      <c r="E225" t="b">
        <f t="shared" si="12"/>
        <v>0</v>
      </c>
      <c r="F225" t="e">
        <f>VLOOKUP(B225,silver!$B$4:$E$117,2,FALSE)</f>
        <v>#N/A</v>
      </c>
      <c r="G225" t="e">
        <f>VLOOKUP(B225,'system Report'!G223:Y223,19,0)</f>
        <v>#N/A</v>
      </c>
      <c r="H225" t="e">
        <f t="shared" si="13"/>
        <v>#N/A</v>
      </c>
      <c r="I225">
        <f>VLOOKUP(B225,'Diamond '!$B$4:$H$256,4,0)</f>
        <v>12.16</v>
      </c>
      <c r="J225">
        <f>VLOOKUP(B225,'system Report'!$G$1:$U$219,15,0)</f>
        <v>36.48</v>
      </c>
      <c r="K225" t="b">
        <f t="shared" si="14"/>
        <v>0</v>
      </c>
      <c r="M225">
        <f>VLOOKUP(B225,'system Report'!$G$1:$AC$219,23,0)</f>
        <v>0</v>
      </c>
      <c r="O225" t="e">
        <f>VLOOKUP(D225,'system Report'!$G$1:$AC$219,23,0)</f>
        <v>#N/A</v>
      </c>
      <c r="P225">
        <f>VLOOKUP(B225,'system Report'!$G$1:$AF$219,25,FALSE)</f>
        <v>29.85</v>
      </c>
      <c r="Q225" t="e">
        <f t="shared" si="15"/>
        <v>#N/A</v>
      </c>
    </row>
    <row r="226" spans="1:17">
      <c r="A226" s="18"/>
      <c r="B226" s="18">
        <v>5288</v>
      </c>
      <c r="C226">
        <f>VLOOKUP(B226,'Gold Ornamnet'!$B$4:$E$231,4,FALSE)</f>
        <v>155.406</v>
      </c>
      <c r="D226">
        <f>VLOOKUP(B226,'system Report'!$G$1:$Q$219,11,FALSE)</f>
        <v>0</v>
      </c>
      <c r="E226" t="b">
        <f t="shared" si="12"/>
        <v>0</v>
      </c>
      <c r="F226">
        <f>VLOOKUP(B226,silver!$B$4:$E$117,2,FALSE)</f>
        <v>23.03</v>
      </c>
      <c r="G226" t="e">
        <f>VLOOKUP(B226,'system Report'!G224:Y224,19,0)</f>
        <v>#N/A</v>
      </c>
      <c r="H226" t="e">
        <f t="shared" si="13"/>
        <v>#N/A</v>
      </c>
      <c r="I226">
        <f>VLOOKUP(B226,'Diamond '!$B$4:$H$256,4,0)</f>
        <v>2.08</v>
      </c>
      <c r="J226">
        <f>VLOOKUP(B226,'system Report'!$G$1:$U$219,15,0)</f>
        <v>12.48</v>
      </c>
      <c r="K226" t="b">
        <f t="shared" si="14"/>
        <v>0</v>
      </c>
      <c r="M226">
        <f>VLOOKUP(B226,'system Report'!$G$1:$AC$219,23,0)</f>
        <v>0</v>
      </c>
      <c r="O226" t="e">
        <f>VLOOKUP(D226,'system Report'!$G$1:$AC$219,23,0)</f>
        <v>#N/A</v>
      </c>
      <c r="P226">
        <f>VLOOKUP(B226,'system Report'!$G$1:$AF$219,25,FALSE)</f>
        <v>41.76</v>
      </c>
      <c r="Q226" t="e">
        <f t="shared" si="15"/>
        <v>#N/A</v>
      </c>
    </row>
    <row r="227" spans="1:17">
      <c r="A227" s="18"/>
      <c r="B227" s="18">
        <v>5318</v>
      </c>
      <c r="C227">
        <f>VLOOKUP(B227,'Gold Ornamnet'!$B$4:$E$231,4,FALSE)</f>
        <v>13.13</v>
      </c>
      <c r="D227">
        <f>VLOOKUP(B227,'system Report'!$G$1:$Q$219,11,FALSE)</f>
        <v>0</v>
      </c>
      <c r="E227" t="b">
        <f t="shared" si="12"/>
        <v>0</v>
      </c>
      <c r="F227" t="e">
        <f>VLOOKUP(B227,silver!$B$4:$E$117,2,FALSE)</f>
        <v>#N/A</v>
      </c>
      <c r="G227" t="e">
        <f>VLOOKUP(B227,'system Report'!G225:Y225,19,0)</f>
        <v>#N/A</v>
      </c>
      <c r="H227" t="e">
        <f t="shared" si="13"/>
        <v>#N/A</v>
      </c>
      <c r="I227">
        <f>VLOOKUP(B227,'Diamond '!$B$4:$H$256,4,0)</f>
        <v>2.46</v>
      </c>
      <c r="J227">
        <f>VLOOKUP(B227,'system Report'!$G$1:$U$219,15,0)</f>
        <v>7.38</v>
      </c>
      <c r="K227" t="b">
        <f t="shared" si="14"/>
        <v>0</v>
      </c>
      <c r="M227">
        <f>VLOOKUP(B227,'system Report'!$G$1:$AC$219,23,0)</f>
        <v>0</v>
      </c>
      <c r="O227" t="e">
        <f>VLOOKUP(D227,'system Report'!$G$1:$AC$219,23,0)</f>
        <v>#N/A</v>
      </c>
      <c r="P227">
        <f>VLOOKUP(B227,'system Report'!$G$1:$AF$219,25,FALSE)</f>
        <v>25.62</v>
      </c>
      <c r="Q227" t="e">
        <f t="shared" si="15"/>
        <v>#N/A</v>
      </c>
    </row>
    <row r="228" spans="1:17">
      <c r="A228" s="18"/>
      <c r="B228" s="18">
        <v>5320</v>
      </c>
      <c r="C228">
        <f>VLOOKUP(B228,'Gold Ornamnet'!$B$4:$E$231,4,FALSE)</f>
        <v>25.55</v>
      </c>
      <c r="D228">
        <f>VLOOKUP(B228,'system Report'!$G$1:$Q$219,11,FALSE)</f>
        <v>0</v>
      </c>
      <c r="E228" t="b">
        <f t="shared" si="12"/>
        <v>0</v>
      </c>
      <c r="F228" t="e">
        <f>VLOOKUP(B228,silver!$B$4:$E$117,2,FALSE)</f>
        <v>#N/A</v>
      </c>
      <c r="G228" t="e">
        <f>VLOOKUP(B228,'system Report'!G226:Y226,19,0)</f>
        <v>#N/A</v>
      </c>
      <c r="H228" t="e">
        <f t="shared" si="13"/>
        <v>#N/A</v>
      </c>
      <c r="I228">
        <f>VLOOKUP(B228,'Diamond '!$B$4:$H$256,4,0)</f>
        <v>1.43</v>
      </c>
      <c r="J228">
        <f>VLOOKUP(B228,'system Report'!$G$1:$U$219,15,0)</f>
        <v>4.29</v>
      </c>
      <c r="K228" t="b">
        <f t="shared" si="14"/>
        <v>0</v>
      </c>
      <c r="M228">
        <f>VLOOKUP(B228,'system Report'!$G$1:$AC$219,23,0)</f>
        <v>0</v>
      </c>
      <c r="O228" t="e">
        <f>VLOOKUP(D228,'system Report'!$G$1:$AC$219,23,0)</f>
        <v>#N/A</v>
      </c>
      <c r="P228">
        <f>VLOOKUP(B228,'system Report'!$G$1:$AF$219,25,FALSE)</f>
        <v>12.75</v>
      </c>
      <c r="Q228" t="e">
        <f t="shared" si="15"/>
        <v>#N/A</v>
      </c>
    </row>
    <row r="229" spans="1:17">
      <c r="A229" s="18"/>
      <c r="B229" s="18">
        <v>5483</v>
      </c>
      <c r="C229">
        <f>VLOOKUP(B229,'Gold Ornamnet'!$B$4:$E$231,4,FALSE)</f>
        <v>17.85</v>
      </c>
      <c r="D229">
        <f>VLOOKUP(B229,'system Report'!$G$1:$Q$219,11,FALSE)</f>
        <v>0</v>
      </c>
      <c r="E229" t="b">
        <f t="shared" si="12"/>
        <v>0</v>
      </c>
      <c r="F229" t="e">
        <f>VLOOKUP(B229,silver!$B$4:$E$117,2,FALSE)</f>
        <v>#N/A</v>
      </c>
      <c r="G229" t="e">
        <f>VLOOKUP(B229,'system Report'!G227:Y227,19,0)</f>
        <v>#N/A</v>
      </c>
      <c r="H229" t="e">
        <f t="shared" si="13"/>
        <v>#N/A</v>
      </c>
      <c r="I229">
        <f>VLOOKUP(B229,'Diamond '!$B$4:$H$256,4,0)</f>
        <v>0.18</v>
      </c>
      <c r="J229">
        <f>VLOOKUP(B229,'system Report'!$G$1:$U$219,15,0)</f>
        <v>0.54</v>
      </c>
      <c r="K229" t="b">
        <f t="shared" si="14"/>
        <v>0</v>
      </c>
      <c r="M229">
        <f>VLOOKUP(B229,'system Report'!$G$1:$AC$219,23,0)</f>
        <v>0</v>
      </c>
      <c r="O229" t="e">
        <f>VLOOKUP(D229,'system Report'!$G$1:$AC$219,23,0)</f>
        <v>#N/A</v>
      </c>
      <c r="P229">
        <f>VLOOKUP(B229,'system Report'!$G$1:$AF$219,25,FALSE)</f>
        <v>11.88</v>
      </c>
      <c r="Q229" t="e">
        <f t="shared" si="15"/>
        <v>#N/A</v>
      </c>
    </row>
    <row r="230" spans="1:2">
      <c r="A230" s="18" t="s">
        <v>24</v>
      </c>
      <c r="B230" s="18"/>
    </row>
  </sheetData>
  <autoFilter xmlns:etc="http://www.wps.cn/officeDocument/2017/etCustomData" ref="A2:V230" etc:filterBottomFollowUsedRange="0">
    <extLst/>
  </autoFilter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51"/>
  <sheetViews>
    <sheetView topLeftCell="A3" workbookViewId="0">
      <selection activeCell="H38" sqref="H38"/>
    </sheetView>
  </sheetViews>
  <sheetFormatPr defaultColWidth="8.88888888888889" defaultRowHeight="14.4"/>
  <cols>
    <col min="4" max="4" width="24.5555555555556" customWidth="1"/>
    <col min="5" max="5" width="23.4444444444444" customWidth="1"/>
    <col min="6" max="6" width="13"/>
  </cols>
  <sheetData>
    <row r="1" spans="1:4">
      <c r="A1" s="1" t="s">
        <v>306</v>
      </c>
      <c r="B1" s="1" t="s">
        <v>343</v>
      </c>
      <c r="C1" s="1"/>
      <c r="D1" s="1"/>
    </row>
    <row r="2" spans="1:4">
      <c r="A2" s="1"/>
      <c r="B2" s="1"/>
      <c r="C2" s="1"/>
      <c r="D2" s="1"/>
    </row>
    <row r="3" spans="1:14">
      <c r="A3" s="1" t="s">
        <v>314</v>
      </c>
      <c r="B3" s="1" t="s">
        <v>315</v>
      </c>
      <c r="C3" s="1" t="s">
        <v>316</v>
      </c>
      <c r="D3" s="1" t="s">
        <v>318</v>
      </c>
      <c r="E3" t="s">
        <v>344</v>
      </c>
      <c r="F3" t="s">
        <v>345</v>
      </c>
      <c r="G3" t="s">
        <v>346</v>
      </c>
      <c r="H3" t="s">
        <v>347</v>
      </c>
      <c r="I3" t="s">
        <v>348</v>
      </c>
      <c r="K3" s="8" t="s">
        <v>314</v>
      </c>
      <c r="L3" s="8" t="s">
        <v>315</v>
      </c>
      <c r="M3" s="8" t="s">
        <v>316</v>
      </c>
      <c r="N3" s="8" t="s">
        <v>317</v>
      </c>
    </row>
    <row r="4" hidden="1" spans="1:14">
      <c r="A4" s="1" t="s">
        <v>12</v>
      </c>
      <c r="B4" s="1">
        <v>3880</v>
      </c>
      <c r="C4" s="1" t="s">
        <v>97</v>
      </c>
      <c r="D4" s="1">
        <v>614326.76</v>
      </c>
      <c r="E4">
        <v>7083029.42</v>
      </c>
      <c r="F4" s="14">
        <f t="shared" ref="F4:F67" si="0">D4/E4%</f>
        <v>8.67322050456766</v>
      </c>
      <c r="G4">
        <v>4.02</v>
      </c>
      <c r="H4">
        <v>0</v>
      </c>
      <c r="I4">
        <f t="shared" ref="I4:I47" si="1">G4*H4</f>
        <v>0</v>
      </c>
      <c r="K4" s="9" t="s">
        <v>12</v>
      </c>
      <c r="L4" s="9">
        <v>2708</v>
      </c>
      <c r="M4" s="1" t="s">
        <v>97</v>
      </c>
      <c r="N4" s="1">
        <v>654743.79</v>
      </c>
    </row>
    <row r="5" hidden="1" spans="1:14">
      <c r="A5" s="1"/>
      <c r="B5" s="1">
        <v>3884</v>
      </c>
      <c r="C5" s="1" t="s">
        <v>97</v>
      </c>
      <c r="D5" s="1">
        <v>381279</v>
      </c>
      <c r="E5">
        <v>7083029.42</v>
      </c>
      <c r="F5" s="14">
        <f t="shared" si="0"/>
        <v>5.38299331248577</v>
      </c>
      <c r="G5">
        <v>2.78</v>
      </c>
      <c r="H5">
        <v>0</v>
      </c>
      <c r="I5">
        <f t="shared" si="1"/>
        <v>0</v>
      </c>
      <c r="K5" s="9"/>
      <c r="L5" s="9">
        <v>3880</v>
      </c>
      <c r="M5" s="1" t="s">
        <v>97</v>
      </c>
      <c r="N5" s="1">
        <v>7083029.42</v>
      </c>
    </row>
    <row r="6" hidden="1" spans="1:14">
      <c r="A6" s="1"/>
      <c r="B6" s="1">
        <v>4168</v>
      </c>
      <c r="C6" s="1" t="s">
        <v>93</v>
      </c>
      <c r="D6" s="1">
        <v>156840.88</v>
      </c>
      <c r="E6">
        <v>8500916.73</v>
      </c>
      <c r="F6" s="14">
        <f t="shared" si="0"/>
        <v>1.84498784050553</v>
      </c>
      <c r="G6">
        <v>1.22</v>
      </c>
      <c r="H6">
        <v>0</v>
      </c>
      <c r="I6">
        <f t="shared" si="1"/>
        <v>0</v>
      </c>
      <c r="K6" s="9"/>
      <c r="L6" s="9">
        <v>3884</v>
      </c>
      <c r="M6" s="1" t="s">
        <v>97</v>
      </c>
      <c r="N6" s="1">
        <v>7083029.42</v>
      </c>
    </row>
    <row r="7" hidden="1" spans="1:14">
      <c r="A7" s="1"/>
      <c r="B7" s="1">
        <v>4484</v>
      </c>
      <c r="C7" s="1" t="s">
        <v>97</v>
      </c>
      <c r="D7" s="1">
        <v>192471</v>
      </c>
      <c r="E7">
        <v>7083029.42</v>
      </c>
      <c r="F7" s="14">
        <f t="shared" si="0"/>
        <v>2.71735423626124</v>
      </c>
      <c r="G7">
        <v>1.45</v>
      </c>
      <c r="H7">
        <v>0</v>
      </c>
      <c r="I7">
        <f t="shared" si="1"/>
        <v>0</v>
      </c>
      <c r="K7" s="9"/>
      <c r="L7" s="9">
        <v>4082</v>
      </c>
      <c r="M7" s="1" t="s">
        <v>93</v>
      </c>
      <c r="N7" s="1">
        <v>785770.33</v>
      </c>
    </row>
    <row r="8" hidden="1" spans="1:14">
      <c r="A8" s="1"/>
      <c r="B8" s="1">
        <v>4734</v>
      </c>
      <c r="C8" s="1" t="s">
        <v>97</v>
      </c>
      <c r="D8" s="1">
        <v>499851</v>
      </c>
      <c r="E8">
        <v>7083029.42</v>
      </c>
      <c r="F8" s="14">
        <f t="shared" si="0"/>
        <v>7.0570227844684</v>
      </c>
      <c r="G8">
        <v>3.04</v>
      </c>
      <c r="H8">
        <v>0</v>
      </c>
      <c r="I8">
        <f t="shared" si="1"/>
        <v>0</v>
      </c>
      <c r="K8" s="9"/>
      <c r="L8" s="9">
        <v>4168</v>
      </c>
      <c r="M8" s="1" t="s">
        <v>93</v>
      </c>
      <c r="N8" s="1">
        <v>8500916.73</v>
      </c>
    </row>
    <row r="9" hidden="1" spans="1:14">
      <c r="A9" s="1"/>
      <c r="B9" s="1">
        <v>4765</v>
      </c>
      <c r="C9" s="1" t="s">
        <v>93</v>
      </c>
      <c r="D9" s="1">
        <v>250441.29</v>
      </c>
      <c r="E9">
        <v>8500916.73</v>
      </c>
      <c r="F9" s="14">
        <f t="shared" si="0"/>
        <v>2.94605038438013</v>
      </c>
      <c r="G9">
        <v>1.43</v>
      </c>
      <c r="H9">
        <v>0</v>
      </c>
      <c r="I9">
        <f t="shared" si="1"/>
        <v>0</v>
      </c>
      <c r="K9" s="9"/>
      <c r="L9" s="9">
        <v>4484</v>
      </c>
      <c r="M9" s="1" t="s">
        <v>97</v>
      </c>
      <c r="N9" s="1">
        <v>7083029.42</v>
      </c>
    </row>
    <row r="10" hidden="1" spans="1:14">
      <c r="A10" s="1"/>
      <c r="B10" s="1">
        <v>4766</v>
      </c>
      <c r="C10" s="1" t="s">
        <v>97</v>
      </c>
      <c r="D10" s="1">
        <v>537780.48</v>
      </c>
      <c r="E10">
        <v>7083029.42</v>
      </c>
      <c r="F10" s="14">
        <f t="shared" si="0"/>
        <v>7.59252077199476</v>
      </c>
      <c r="G10">
        <v>3.16</v>
      </c>
      <c r="H10">
        <v>0</v>
      </c>
      <c r="I10">
        <f t="shared" si="1"/>
        <v>0</v>
      </c>
      <c r="K10" s="9"/>
      <c r="L10" s="9">
        <v>4709</v>
      </c>
      <c r="M10" s="1" t="s">
        <v>97</v>
      </c>
      <c r="N10" s="1">
        <v>654743.79</v>
      </c>
    </row>
    <row r="11" hidden="1" spans="1:14">
      <c r="A11" s="1"/>
      <c r="B11" s="1">
        <v>4885</v>
      </c>
      <c r="C11" s="1" t="s">
        <v>97</v>
      </c>
      <c r="D11" s="1">
        <v>126366</v>
      </c>
      <c r="E11">
        <v>7083029.42</v>
      </c>
      <c r="F11" s="14">
        <f t="shared" si="0"/>
        <v>1.78406713437031</v>
      </c>
      <c r="G11">
        <v>0.51</v>
      </c>
      <c r="H11">
        <v>0</v>
      </c>
      <c r="I11">
        <f t="shared" si="1"/>
        <v>0</v>
      </c>
      <c r="K11" s="9"/>
      <c r="L11" s="9">
        <v>4734</v>
      </c>
      <c r="M11" s="1" t="s">
        <v>97</v>
      </c>
      <c r="N11" s="1">
        <v>7083029.42</v>
      </c>
    </row>
    <row r="12" spans="1:14">
      <c r="A12" s="1" t="s">
        <v>13</v>
      </c>
      <c r="B12" s="1">
        <v>2984</v>
      </c>
      <c r="C12" s="1" t="s">
        <v>93</v>
      </c>
      <c r="D12" s="1">
        <v>3520353.33</v>
      </c>
      <c r="E12">
        <v>8285623.76</v>
      </c>
      <c r="F12" s="14">
        <f t="shared" si="0"/>
        <v>42.4874871460492</v>
      </c>
      <c r="G12">
        <v>22.62</v>
      </c>
      <c r="H12">
        <v>500</v>
      </c>
      <c r="I12">
        <f t="shared" si="1"/>
        <v>11310</v>
      </c>
      <c r="K12" s="9"/>
      <c r="L12" s="9">
        <v>4765</v>
      </c>
      <c r="M12" s="1" t="s">
        <v>93</v>
      </c>
      <c r="N12" s="1">
        <v>8500916.73</v>
      </c>
    </row>
    <row r="13" spans="1:14">
      <c r="A13" s="1"/>
      <c r="B13" s="1">
        <v>3113</v>
      </c>
      <c r="C13" s="1" t="s">
        <v>97</v>
      </c>
      <c r="D13" s="1">
        <v>849550.91</v>
      </c>
      <c r="E13">
        <v>6904091.24</v>
      </c>
      <c r="F13" s="14">
        <f t="shared" si="0"/>
        <v>12.3050359629952</v>
      </c>
      <c r="G13">
        <v>5.14</v>
      </c>
      <c r="H13">
        <v>100</v>
      </c>
      <c r="I13">
        <f t="shared" si="1"/>
        <v>514</v>
      </c>
      <c r="K13" s="9"/>
      <c r="L13" s="9">
        <v>4766</v>
      </c>
      <c r="M13" s="1" t="s">
        <v>97</v>
      </c>
      <c r="N13" s="1">
        <v>7083029.42</v>
      </c>
    </row>
    <row r="14" spans="1:14">
      <c r="A14" s="1"/>
      <c r="B14" s="1">
        <v>3115</v>
      </c>
      <c r="C14" s="1" t="s">
        <v>93</v>
      </c>
      <c r="D14" s="1">
        <v>1398530.25</v>
      </c>
      <c r="E14">
        <v>8285623.76</v>
      </c>
      <c r="F14" s="14">
        <f t="shared" si="0"/>
        <v>16.8789977738502</v>
      </c>
      <c r="G14">
        <v>9.05</v>
      </c>
      <c r="H14">
        <v>200</v>
      </c>
      <c r="I14">
        <f t="shared" si="1"/>
        <v>1810</v>
      </c>
      <c r="K14" s="9"/>
      <c r="L14" s="9">
        <v>4885</v>
      </c>
      <c r="M14" s="1" t="s">
        <v>97</v>
      </c>
      <c r="N14" s="1">
        <v>7083029.42</v>
      </c>
    </row>
    <row r="15" spans="1:14">
      <c r="A15" s="1"/>
      <c r="B15" s="1">
        <v>3904</v>
      </c>
      <c r="C15" s="1" t="s">
        <v>97</v>
      </c>
      <c r="D15" s="1">
        <v>1199989.68</v>
      </c>
      <c r="E15">
        <v>6904091.24</v>
      </c>
      <c r="F15" s="14">
        <f t="shared" si="0"/>
        <v>17.380849097817</v>
      </c>
      <c r="G15">
        <v>8.27</v>
      </c>
      <c r="H15">
        <v>300</v>
      </c>
      <c r="I15">
        <f t="shared" si="1"/>
        <v>2481</v>
      </c>
      <c r="K15" s="11"/>
      <c r="L15" s="9">
        <v>5325</v>
      </c>
      <c r="M15" s="1" t="s">
        <v>97</v>
      </c>
      <c r="N15" s="1">
        <v>654743.79</v>
      </c>
    </row>
    <row r="16" spans="1:14">
      <c r="A16" s="1"/>
      <c r="B16" s="1">
        <v>4025</v>
      </c>
      <c r="C16" s="1" t="s">
        <v>97</v>
      </c>
      <c r="D16" s="1">
        <v>1263485.63</v>
      </c>
      <c r="E16">
        <v>6904091.24</v>
      </c>
      <c r="F16" s="14">
        <f t="shared" si="0"/>
        <v>18.3005349448424</v>
      </c>
      <c r="G16">
        <v>7.96</v>
      </c>
      <c r="H16">
        <v>300</v>
      </c>
      <c r="I16">
        <f t="shared" si="1"/>
        <v>2388</v>
      </c>
      <c r="K16" s="9" t="s">
        <v>13</v>
      </c>
      <c r="L16" s="9">
        <v>2984</v>
      </c>
      <c r="M16" s="1" t="s">
        <v>93</v>
      </c>
      <c r="N16" s="1">
        <v>8285623.76</v>
      </c>
    </row>
    <row r="17" spans="1:14">
      <c r="A17" s="1"/>
      <c r="B17" s="1">
        <v>4575</v>
      </c>
      <c r="C17" s="1" t="s">
        <v>97</v>
      </c>
      <c r="D17" s="1">
        <v>881476.05</v>
      </c>
      <c r="E17">
        <v>6904091.24</v>
      </c>
      <c r="F17" s="14">
        <f t="shared" si="0"/>
        <v>12.7674449736849</v>
      </c>
      <c r="G17">
        <v>6.14</v>
      </c>
      <c r="H17">
        <v>100</v>
      </c>
      <c r="I17">
        <f t="shared" si="1"/>
        <v>614</v>
      </c>
      <c r="K17" s="9"/>
      <c r="L17" s="9">
        <v>3095</v>
      </c>
      <c r="M17" s="1" t="s">
        <v>93</v>
      </c>
      <c r="N17" s="1">
        <v>718828.76</v>
      </c>
    </row>
    <row r="18" hidden="1" spans="1:14">
      <c r="A18" s="1"/>
      <c r="B18" s="1">
        <v>4856</v>
      </c>
      <c r="C18" s="1" t="s">
        <v>93</v>
      </c>
      <c r="D18" s="1">
        <v>667849</v>
      </c>
      <c r="E18">
        <v>8285623.76</v>
      </c>
      <c r="F18" s="14">
        <f t="shared" si="0"/>
        <v>8.06033461504895</v>
      </c>
      <c r="G18">
        <v>3.7</v>
      </c>
      <c r="H18">
        <v>0</v>
      </c>
      <c r="I18">
        <f t="shared" si="1"/>
        <v>0</v>
      </c>
      <c r="K18" s="9"/>
      <c r="L18" s="9">
        <v>3113</v>
      </c>
      <c r="M18" s="1" t="s">
        <v>97</v>
      </c>
      <c r="N18" s="1">
        <v>6904091.24</v>
      </c>
    </row>
    <row r="19" spans="1:14">
      <c r="A19" s="1"/>
      <c r="B19" s="1">
        <v>5096</v>
      </c>
      <c r="C19" s="1" t="s">
        <v>97</v>
      </c>
      <c r="D19" s="1">
        <v>802901</v>
      </c>
      <c r="E19">
        <v>6904091.24</v>
      </c>
      <c r="F19" s="14">
        <f t="shared" si="0"/>
        <v>11.6293509469901</v>
      </c>
      <c r="G19">
        <v>5.3</v>
      </c>
      <c r="H19">
        <v>50</v>
      </c>
      <c r="I19">
        <f t="shared" si="1"/>
        <v>265</v>
      </c>
      <c r="K19" s="9"/>
      <c r="L19" s="9">
        <v>3115</v>
      </c>
      <c r="M19" s="1" t="s">
        <v>93</v>
      </c>
      <c r="N19" s="1">
        <v>8285623.76</v>
      </c>
    </row>
    <row r="20" hidden="1" spans="1:14">
      <c r="A20" s="1"/>
      <c r="B20" s="1">
        <v>5131</v>
      </c>
      <c r="C20" s="1" t="s">
        <v>97</v>
      </c>
      <c r="D20" s="1">
        <v>567752</v>
      </c>
      <c r="E20">
        <v>6904091.24</v>
      </c>
      <c r="F20" s="14">
        <f t="shared" si="0"/>
        <v>8.22341391884618</v>
      </c>
      <c r="G20">
        <v>3.64</v>
      </c>
      <c r="H20">
        <v>0</v>
      </c>
      <c r="I20">
        <f t="shared" si="1"/>
        <v>0</v>
      </c>
      <c r="K20" s="9"/>
      <c r="L20" s="9">
        <v>3904</v>
      </c>
      <c r="M20" s="1" t="s">
        <v>97</v>
      </c>
      <c r="N20" s="1">
        <v>6904091.24</v>
      </c>
    </row>
    <row r="21" spans="1:14">
      <c r="A21" s="1"/>
      <c r="B21" s="1">
        <v>5132</v>
      </c>
      <c r="C21" s="1" t="s">
        <v>97</v>
      </c>
      <c r="D21" s="1">
        <v>696941.52</v>
      </c>
      <c r="E21">
        <v>6904091.24</v>
      </c>
      <c r="F21" s="14">
        <f t="shared" si="0"/>
        <v>10.0946163046362</v>
      </c>
      <c r="G21">
        <v>4.4</v>
      </c>
      <c r="H21">
        <v>50</v>
      </c>
      <c r="I21">
        <f t="shared" si="1"/>
        <v>220</v>
      </c>
      <c r="K21" s="9"/>
      <c r="L21" s="9">
        <v>4025</v>
      </c>
      <c r="M21" s="1" t="s">
        <v>97</v>
      </c>
      <c r="N21" s="1">
        <v>6904091.24</v>
      </c>
    </row>
    <row r="22" spans="1:14">
      <c r="A22" s="1"/>
      <c r="B22" s="1">
        <v>5154</v>
      </c>
      <c r="C22" s="1" t="s">
        <v>97</v>
      </c>
      <c r="D22" s="1">
        <v>803536.53</v>
      </c>
      <c r="E22">
        <v>6904091.24</v>
      </c>
      <c r="F22" s="14">
        <f t="shared" si="0"/>
        <v>11.6385560686768</v>
      </c>
      <c r="G22">
        <v>5.33</v>
      </c>
      <c r="H22">
        <v>50</v>
      </c>
      <c r="I22">
        <f t="shared" si="1"/>
        <v>266.5</v>
      </c>
      <c r="K22" s="9"/>
      <c r="L22" s="9">
        <v>4212</v>
      </c>
      <c r="M22" s="1" t="s">
        <v>97</v>
      </c>
      <c r="N22" s="1">
        <v>598963.8</v>
      </c>
    </row>
    <row r="23" spans="1:14">
      <c r="A23" s="1"/>
      <c r="B23" s="1">
        <v>5284</v>
      </c>
      <c r="C23" s="1" t="s">
        <v>117</v>
      </c>
      <c r="D23" s="1">
        <v>1138395.2</v>
      </c>
      <c r="E23">
        <v>5524416.9</v>
      </c>
      <c r="F23" s="14">
        <f t="shared" si="0"/>
        <v>20.6066127992621</v>
      </c>
      <c r="G23">
        <v>7.39</v>
      </c>
      <c r="H23">
        <v>400</v>
      </c>
      <c r="I23">
        <f t="shared" si="1"/>
        <v>2956</v>
      </c>
      <c r="K23" s="9"/>
      <c r="L23" s="9">
        <v>4575</v>
      </c>
      <c r="M23" s="1" t="s">
        <v>97</v>
      </c>
      <c r="N23" s="1">
        <v>6904091.24</v>
      </c>
    </row>
    <row r="24" hidden="1" spans="1:14">
      <c r="A24" s="1"/>
      <c r="B24" s="1">
        <v>5298</v>
      </c>
      <c r="C24" s="1" t="s">
        <v>117</v>
      </c>
      <c r="D24" s="1">
        <v>433749</v>
      </c>
      <c r="E24">
        <v>5524416.9</v>
      </c>
      <c r="F24" s="14">
        <f t="shared" si="0"/>
        <v>7.85148926758225</v>
      </c>
      <c r="G24">
        <v>1.79</v>
      </c>
      <c r="H24">
        <v>0</v>
      </c>
      <c r="I24">
        <f t="shared" si="1"/>
        <v>0</v>
      </c>
      <c r="K24" s="9"/>
      <c r="L24" s="9">
        <v>4627</v>
      </c>
      <c r="M24" s="1" t="s">
        <v>97</v>
      </c>
      <c r="N24" s="1">
        <v>598963.8</v>
      </c>
    </row>
    <row r="25" hidden="1" spans="1:14">
      <c r="A25" s="1" t="s">
        <v>14</v>
      </c>
      <c r="B25" s="1">
        <v>32</v>
      </c>
      <c r="C25" s="1" t="s">
        <v>93</v>
      </c>
      <c r="D25" s="1">
        <v>0</v>
      </c>
      <c r="E25">
        <v>11327052.53</v>
      </c>
      <c r="F25" s="14">
        <f t="shared" si="0"/>
        <v>0</v>
      </c>
      <c r="G25" t="e">
        <v>#N/A</v>
      </c>
      <c r="H25">
        <v>0</v>
      </c>
      <c r="I25" t="e">
        <f t="shared" si="1"/>
        <v>#N/A</v>
      </c>
      <c r="K25" s="9"/>
      <c r="L25" s="9">
        <v>4856</v>
      </c>
      <c r="M25" s="1" t="s">
        <v>93</v>
      </c>
      <c r="N25" s="1">
        <v>8285623.76</v>
      </c>
    </row>
    <row r="26" s="4" customFormat="1" spans="1:14">
      <c r="A26" s="5"/>
      <c r="B26" s="5">
        <v>38</v>
      </c>
      <c r="C26" s="5" t="s">
        <v>97</v>
      </c>
      <c r="D26" s="5">
        <v>1178261</v>
      </c>
      <c r="E26" s="4">
        <v>9437944.1</v>
      </c>
      <c r="F26" s="15">
        <f t="shared" si="0"/>
        <v>12.4842972952128</v>
      </c>
      <c r="G26" s="4">
        <v>6.33</v>
      </c>
      <c r="H26" s="4">
        <v>100</v>
      </c>
      <c r="I26" s="4">
        <f t="shared" si="1"/>
        <v>633</v>
      </c>
      <c r="K26" s="16"/>
      <c r="L26" s="16">
        <v>4857</v>
      </c>
      <c r="M26" s="5" t="s">
        <v>97</v>
      </c>
      <c r="N26" s="5">
        <v>598963.8</v>
      </c>
    </row>
    <row r="27" hidden="1" spans="1:14">
      <c r="A27" s="1"/>
      <c r="B27" s="1">
        <v>73</v>
      </c>
      <c r="C27" s="1"/>
      <c r="D27" s="1">
        <v>1112791.6</v>
      </c>
      <c r="E27">
        <v>11327052.53</v>
      </c>
      <c r="F27" s="14">
        <f t="shared" si="0"/>
        <v>9.82419386731669</v>
      </c>
      <c r="G27">
        <v>7.64</v>
      </c>
      <c r="H27">
        <v>0</v>
      </c>
      <c r="I27">
        <f t="shared" si="1"/>
        <v>0</v>
      </c>
      <c r="K27" s="9"/>
      <c r="L27" s="9">
        <v>5096</v>
      </c>
      <c r="M27" s="1" t="s">
        <v>97</v>
      </c>
      <c r="N27" s="1">
        <v>6904091.24</v>
      </c>
    </row>
    <row r="28" spans="1:14">
      <c r="A28" s="1"/>
      <c r="B28" s="1">
        <v>76</v>
      </c>
      <c r="C28" s="1" t="s">
        <v>97</v>
      </c>
      <c r="D28" s="1">
        <v>1001703</v>
      </c>
      <c r="E28">
        <v>9437944.1</v>
      </c>
      <c r="F28" s="14">
        <f t="shared" si="0"/>
        <v>10.6135720808094</v>
      </c>
      <c r="G28">
        <v>6.77</v>
      </c>
      <c r="H28">
        <v>50</v>
      </c>
      <c r="I28">
        <f t="shared" si="1"/>
        <v>338.5</v>
      </c>
      <c r="K28" s="9"/>
      <c r="L28" s="9">
        <v>5131</v>
      </c>
      <c r="M28" s="1" t="s">
        <v>97</v>
      </c>
      <c r="N28" s="1">
        <v>6904091.24</v>
      </c>
    </row>
    <row r="29" spans="1:14">
      <c r="A29" s="1"/>
      <c r="B29" s="1">
        <v>406</v>
      </c>
      <c r="C29" s="1" t="s">
        <v>93</v>
      </c>
      <c r="D29" s="1">
        <v>1553358.14</v>
      </c>
      <c r="E29">
        <v>11327052.53</v>
      </c>
      <c r="F29" s="14">
        <f t="shared" si="0"/>
        <v>13.7137012112011</v>
      </c>
      <c r="G29">
        <v>12.05</v>
      </c>
      <c r="H29">
        <v>100</v>
      </c>
      <c r="I29">
        <f t="shared" si="1"/>
        <v>1205</v>
      </c>
      <c r="K29" s="9"/>
      <c r="L29" s="9">
        <v>5132</v>
      </c>
      <c r="M29" s="1" t="s">
        <v>97</v>
      </c>
      <c r="N29" s="1">
        <v>6904091.24</v>
      </c>
    </row>
    <row r="30" spans="1:14">
      <c r="A30" s="1"/>
      <c r="B30" s="1">
        <v>522</v>
      </c>
      <c r="C30" s="1" t="s">
        <v>97</v>
      </c>
      <c r="D30" s="1">
        <v>1309962</v>
      </c>
      <c r="E30">
        <v>9437944.1</v>
      </c>
      <c r="F30" s="14">
        <f t="shared" si="0"/>
        <v>13.8797389147495</v>
      </c>
      <c r="G30">
        <v>8.81</v>
      </c>
      <c r="H30">
        <v>100</v>
      </c>
      <c r="I30">
        <f t="shared" si="1"/>
        <v>881</v>
      </c>
      <c r="K30" s="9"/>
      <c r="L30" s="9">
        <v>5154</v>
      </c>
      <c r="M30" s="1" t="s">
        <v>97</v>
      </c>
      <c r="N30" s="1">
        <v>6904091.24</v>
      </c>
    </row>
    <row r="31" hidden="1" spans="1:14">
      <c r="A31" s="1"/>
      <c r="B31" s="1">
        <v>575</v>
      </c>
      <c r="C31" s="1" t="s">
        <v>97</v>
      </c>
      <c r="D31" s="1">
        <v>684722.13</v>
      </c>
      <c r="E31">
        <v>9437944.1</v>
      </c>
      <c r="F31" s="14">
        <f t="shared" si="0"/>
        <v>7.25499242997212</v>
      </c>
      <c r="G31">
        <v>4.17</v>
      </c>
      <c r="H31">
        <v>0</v>
      </c>
      <c r="I31">
        <f t="shared" si="1"/>
        <v>0</v>
      </c>
      <c r="K31" s="9"/>
      <c r="L31" s="9">
        <v>5284</v>
      </c>
      <c r="M31" s="1" t="s">
        <v>117</v>
      </c>
      <c r="N31" s="1">
        <v>5524416.9</v>
      </c>
    </row>
    <row r="32" spans="1:14">
      <c r="A32" s="1"/>
      <c r="B32" s="1">
        <v>809</v>
      </c>
      <c r="C32" s="1" t="s">
        <v>93</v>
      </c>
      <c r="D32" s="1">
        <v>2040683.09</v>
      </c>
      <c r="E32">
        <v>11327052.53</v>
      </c>
      <c r="F32" s="14">
        <f t="shared" si="0"/>
        <v>18.0160115316425</v>
      </c>
      <c r="G32">
        <v>13.17</v>
      </c>
      <c r="H32">
        <v>300</v>
      </c>
      <c r="I32">
        <f t="shared" si="1"/>
        <v>3951</v>
      </c>
      <c r="K32" s="9"/>
      <c r="L32" s="9">
        <v>5296</v>
      </c>
      <c r="M32" s="1" t="s">
        <v>117</v>
      </c>
      <c r="N32" s="1">
        <v>479278.94</v>
      </c>
    </row>
    <row r="33" spans="1:14">
      <c r="A33" s="1"/>
      <c r="B33" s="1">
        <v>871</v>
      </c>
      <c r="C33" s="1" t="s">
        <v>97</v>
      </c>
      <c r="D33" s="1">
        <v>1081616.37</v>
      </c>
      <c r="E33">
        <v>9437944.1</v>
      </c>
      <c r="F33" s="14">
        <f t="shared" si="0"/>
        <v>11.4602964219718</v>
      </c>
      <c r="G33">
        <v>6.19</v>
      </c>
      <c r="H33">
        <v>50</v>
      </c>
      <c r="I33">
        <f t="shared" si="1"/>
        <v>309.5</v>
      </c>
      <c r="K33" s="11"/>
      <c r="L33" s="9">
        <v>5298</v>
      </c>
      <c r="M33" s="1" t="s">
        <v>117</v>
      </c>
      <c r="N33" s="1">
        <v>5524416.9</v>
      </c>
    </row>
    <row r="34" spans="1:14">
      <c r="A34" s="1"/>
      <c r="B34" s="1">
        <v>931</v>
      </c>
      <c r="C34" s="1" t="s">
        <v>97</v>
      </c>
      <c r="D34" s="1">
        <v>976605.8</v>
      </c>
      <c r="E34">
        <v>9437944.1</v>
      </c>
      <c r="F34" s="14">
        <f t="shared" si="0"/>
        <v>10.3476539980778</v>
      </c>
      <c r="G34">
        <v>6.53</v>
      </c>
      <c r="H34">
        <v>50</v>
      </c>
      <c r="I34">
        <f t="shared" si="1"/>
        <v>326.5</v>
      </c>
      <c r="K34" s="9" t="s">
        <v>14</v>
      </c>
      <c r="L34" s="9">
        <v>32</v>
      </c>
      <c r="M34" s="1" t="s">
        <v>93</v>
      </c>
      <c r="N34" s="1">
        <v>11327052.53</v>
      </c>
    </row>
    <row r="35" spans="1:14">
      <c r="A35" s="1"/>
      <c r="B35" s="1">
        <v>2880</v>
      </c>
      <c r="C35" s="1" t="s">
        <v>97</v>
      </c>
      <c r="D35" s="1">
        <v>1616155.08</v>
      </c>
      <c r="E35">
        <v>9437944.1</v>
      </c>
      <c r="F35" s="14">
        <f t="shared" si="0"/>
        <v>17.1240162356969</v>
      </c>
      <c r="G35">
        <v>10.92</v>
      </c>
      <c r="H35">
        <v>300</v>
      </c>
      <c r="I35">
        <f t="shared" si="1"/>
        <v>3276</v>
      </c>
      <c r="K35" s="9"/>
      <c r="L35" s="9">
        <v>38</v>
      </c>
      <c r="M35" s="1" t="s">
        <v>97</v>
      </c>
      <c r="N35" s="1">
        <v>9437944.1</v>
      </c>
    </row>
    <row r="36" spans="1:14">
      <c r="A36" s="1"/>
      <c r="B36" s="1">
        <v>3234</v>
      </c>
      <c r="C36" s="1" t="s">
        <v>97</v>
      </c>
      <c r="D36" s="1">
        <v>1276770.7</v>
      </c>
      <c r="E36">
        <v>9437944.1</v>
      </c>
      <c r="F36" s="14">
        <f t="shared" si="0"/>
        <v>13.5280595696684</v>
      </c>
      <c r="G36">
        <v>8.45</v>
      </c>
      <c r="H36">
        <v>100</v>
      </c>
      <c r="I36">
        <f t="shared" si="1"/>
        <v>845</v>
      </c>
      <c r="K36" s="9"/>
      <c r="L36" s="9">
        <v>73</v>
      </c>
      <c r="M36" s="1"/>
      <c r="N36" s="1">
        <v>11327052.53</v>
      </c>
    </row>
    <row r="37" spans="1:14">
      <c r="A37" s="1"/>
      <c r="B37" s="1">
        <v>3418</v>
      </c>
      <c r="C37" s="1" t="s">
        <v>93</v>
      </c>
      <c r="D37" s="1">
        <v>1317086</v>
      </c>
      <c r="E37">
        <v>11327052.53</v>
      </c>
      <c r="F37" s="14">
        <f t="shared" si="0"/>
        <v>11.6277910472443</v>
      </c>
      <c r="G37">
        <v>7.67</v>
      </c>
      <c r="H37">
        <v>50</v>
      </c>
      <c r="I37">
        <f t="shared" si="1"/>
        <v>383.5</v>
      </c>
      <c r="K37" s="9"/>
      <c r="L37" s="9">
        <v>76</v>
      </c>
      <c r="M37" s="1" t="s">
        <v>97</v>
      </c>
      <c r="N37" s="1">
        <v>9437944.1</v>
      </c>
    </row>
    <row r="38" spans="1:14">
      <c r="A38" s="1"/>
      <c r="B38" s="1">
        <v>3858</v>
      </c>
      <c r="C38" s="1" t="s">
        <v>97</v>
      </c>
      <c r="D38" s="1">
        <v>1199140</v>
      </c>
      <c r="E38">
        <v>9437944.1</v>
      </c>
      <c r="F38" s="14">
        <f t="shared" si="0"/>
        <v>12.7055213221702</v>
      </c>
      <c r="G38">
        <v>7.77</v>
      </c>
      <c r="H38">
        <v>100</v>
      </c>
      <c r="I38">
        <f t="shared" si="1"/>
        <v>777</v>
      </c>
      <c r="K38" s="9"/>
      <c r="L38" s="9">
        <v>406</v>
      </c>
      <c r="M38" s="1" t="s">
        <v>93</v>
      </c>
      <c r="N38" s="1">
        <v>11327052.53</v>
      </c>
    </row>
    <row r="39" spans="1:14">
      <c r="A39" s="1"/>
      <c r="B39" s="1">
        <v>3908</v>
      </c>
      <c r="C39" s="1" t="s">
        <v>97</v>
      </c>
      <c r="D39" s="1">
        <v>1206338.33</v>
      </c>
      <c r="E39">
        <v>9437944.1</v>
      </c>
      <c r="F39" s="14">
        <f t="shared" si="0"/>
        <v>12.7817914284955</v>
      </c>
      <c r="G39">
        <v>7.94</v>
      </c>
      <c r="H39">
        <v>100</v>
      </c>
      <c r="I39">
        <f t="shared" si="1"/>
        <v>794</v>
      </c>
      <c r="K39" s="9"/>
      <c r="L39" s="9">
        <v>522</v>
      </c>
      <c r="M39" s="1" t="s">
        <v>97</v>
      </c>
      <c r="N39" s="1">
        <v>9437944.1</v>
      </c>
    </row>
    <row r="40" spans="1:14">
      <c r="A40" s="1"/>
      <c r="B40" s="1">
        <v>4480</v>
      </c>
      <c r="C40" s="1" t="s">
        <v>97</v>
      </c>
      <c r="D40" s="1">
        <v>1514540.48</v>
      </c>
      <c r="E40">
        <v>9437944.1</v>
      </c>
      <c r="F40" s="14">
        <f t="shared" si="0"/>
        <v>16.0473559066746</v>
      </c>
      <c r="G40">
        <v>10.4</v>
      </c>
      <c r="H40">
        <v>200</v>
      </c>
      <c r="I40">
        <f t="shared" si="1"/>
        <v>2080</v>
      </c>
      <c r="K40" s="9"/>
      <c r="L40" s="9">
        <v>575</v>
      </c>
      <c r="M40" s="1" t="s">
        <v>97</v>
      </c>
      <c r="N40" s="1">
        <v>9437944.1</v>
      </c>
    </row>
    <row r="41" spans="1:14">
      <c r="A41" s="1"/>
      <c r="B41" s="1">
        <v>4735</v>
      </c>
      <c r="C41" s="1" t="s">
        <v>97</v>
      </c>
      <c r="D41" s="1">
        <v>2422255.63</v>
      </c>
      <c r="E41">
        <v>9437944.1</v>
      </c>
      <c r="F41" s="14">
        <f t="shared" si="0"/>
        <v>25.6650771008487</v>
      </c>
      <c r="G41">
        <v>19.48</v>
      </c>
      <c r="H41">
        <v>500</v>
      </c>
      <c r="I41">
        <f t="shared" si="1"/>
        <v>9740</v>
      </c>
      <c r="K41" s="9"/>
      <c r="L41" s="9">
        <v>809</v>
      </c>
      <c r="M41" s="1" t="s">
        <v>93</v>
      </c>
      <c r="N41" s="1">
        <v>11327052.53</v>
      </c>
    </row>
    <row r="42" spans="1:14">
      <c r="A42" s="1"/>
      <c r="B42" s="1">
        <v>4997</v>
      </c>
      <c r="C42" s="1" t="s">
        <v>97</v>
      </c>
      <c r="D42" s="1">
        <v>1209462.56</v>
      </c>
      <c r="E42">
        <v>9437944.1</v>
      </c>
      <c r="F42" s="14">
        <f t="shared" si="0"/>
        <v>12.8148942946166</v>
      </c>
      <c r="G42">
        <v>8.81</v>
      </c>
      <c r="H42">
        <v>100</v>
      </c>
      <c r="I42">
        <f t="shared" si="1"/>
        <v>881</v>
      </c>
      <c r="K42" s="9"/>
      <c r="L42" s="9">
        <v>871</v>
      </c>
      <c r="M42" s="1" t="s">
        <v>97</v>
      </c>
      <c r="N42" s="1">
        <v>9437944.1</v>
      </c>
    </row>
    <row r="43" spans="1:14">
      <c r="A43" s="1"/>
      <c r="B43" s="1">
        <v>5009</v>
      </c>
      <c r="C43" s="1" t="s">
        <v>97</v>
      </c>
      <c r="D43" s="1">
        <v>2312050.4</v>
      </c>
      <c r="E43">
        <v>9437944.1</v>
      </c>
      <c r="F43" s="14">
        <f t="shared" si="0"/>
        <v>24.4973945120103</v>
      </c>
      <c r="G43">
        <v>14.46</v>
      </c>
      <c r="H43">
        <v>400</v>
      </c>
      <c r="I43">
        <f t="shared" si="1"/>
        <v>5784</v>
      </c>
      <c r="K43" s="9"/>
      <c r="L43" s="9">
        <v>931</v>
      </c>
      <c r="M43" s="1" t="s">
        <v>97</v>
      </c>
      <c r="N43" s="1">
        <v>9437944.1</v>
      </c>
    </row>
    <row r="44" spans="1:14">
      <c r="A44" s="1"/>
      <c r="B44" s="1">
        <v>5239</v>
      </c>
      <c r="C44" s="1" t="s">
        <v>97</v>
      </c>
      <c r="D44" s="1">
        <v>1565663.29</v>
      </c>
      <c r="E44">
        <v>9437944.1</v>
      </c>
      <c r="F44" s="14">
        <f t="shared" si="0"/>
        <v>16.5890290661925</v>
      </c>
      <c r="G44">
        <v>12.15</v>
      </c>
      <c r="H44">
        <v>200</v>
      </c>
      <c r="I44">
        <f t="shared" si="1"/>
        <v>2430</v>
      </c>
      <c r="K44" s="9"/>
      <c r="L44" s="9">
        <v>1802</v>
      </c>
      <c r="M44" s="1" t="s">
        <v>97</v>
      </c>
      <c r="N44" s="1">
        <v>1397134.82</v>
      </c>
    </row>
    <row r="45" spans="1:14">
      <c r="A45" s="1"/>
      <c r="B45" s="1">
        <v>5266</v>
      </c>
      <c r="C45" s="1" t="s">
        <v>97</v>
      </c>
      <c r="D45" s="1">
        <v>1231633</v>
      </c>
      <c r="E45">
        <v>9437944.1</v>
      </c>
      <c r="F45" s="14">
        <f t="shared" si="0"/>
        <v>13.0498018101209</v>
      </c>
      <c r="G45">
        <v>8.23</v>
      </c>
      <c r="H45">
        <v>100</v>
      </c>
      <c r="I45">
        <f t="shared" si="1"/>
        <v>823</v>
      </c>
      <c r="K45" s="9"/>
      <c r="L45" s="9">
        <v>1805</v>
      </c>
      <c r="M45" s="1" t="s">
        <v>97</v>
      </c>
      <c r="N45" s="1">
        <v>1397134.82</v>
      </c>
    </row>
    <row r="46" hidden="1" spans="1:14">
      <c r="A46" s="1"/>
      <c r="B46" s="1">
        <v>5281</v>
      </c>
      <c r="C46" s="1" t="s">
        <v>117</v>
      </c>
      <c r="D46" s="1">
        <v>676072.8</v>
      </c>
      <c r="E46">
        <v>7552254.7</v>
      </c>
      <c r="F46" s="14">
        <f t="shared" si="0"/>
        <v>8.95193325511122</v>
      </c>
      <c r="G46">
        <v>4.02</v>
      </c>
      <c r="H46">
        <v>0</v>
      </c>
      <c r="I46">
        <f t="shared" si="1"/>
        <v>0</v>
      </c>
      <c r="K46" s="9"/>
      <c r="L46" s="9">
        <v>2880</v>
      </c>
      <c r="M46" s="1" t="s">
        <v>97</v>
      </c>
      <c r="N46" s="1">
        <v>9437944.1</v>
      </c>
    </row>
    <row r="47" hidden="1" spans="1:14">
      <c r="A47" s="1"/>
      <c r="B47" s="1">
        <v>5282</v>
      </c>
      <c r="C47" s="1" t="s">
        <v>117</v>
      </c>
      <c r="D47" s="1">
        <v>-27059</v>
      </c>
      <c r="E47">
        <v>7552254.7</v>
      </c>
      <c r="F47" s="14">
        <f t="shared" si="0"/>
        <v>-0.358290352681034</v>
      </c>
      <c r="G47" t="e">
        <v>#N/A</v>
      </c>
      <c r="H47">
        <v>0</v>
      </c>
      <c r="I47" t="e">
        <f t="shared" si="1"/>
        <v>#N/A</v>
      </c>
      <c r="K47" s="9"/>
      <c r="L47" s="9">
        <v>3234</v>
      </c>
      <c r="M47" s="1" t="s">
        <v>97</v>
      </c>
      <c r="N47" s="1">
        <v>9437944.1</v>
      </c>
    </row>
    <row r="48" spans="1:14">
      <c r="A48" s="1"/>
      <c r="B48" s="1">
        <v>5308</v>
      </c>
      <c r="C48" s="1" t="s">
        <v>97</v>
      </c>
      <c r="D48" s="1">
        <v>1353376.29</v>
      </c>
      <c r="E48">
        <v>9437944.1</v>
      </c>
      <c r="F48" s="14">
        <f t="shared" si="0"/>
        <v>14.3397362355643</v>
      </c>
      <c r="G48">
        <v>8.45</v>
      </c>
      <c r="H48">
        <v>100</v>
      </c>
      <c r="K48" s="9"/>
      <c r="L48" s="9">
        <v>3418</v>
      </c>
      <c r="M48" s="1" t="s">
        <v>93</v>
      </c>
      <c r="N48" s="1">
        <v>11327052.53</v>
      </c>
    </row>
    <row r="49" spans="1:14">
      <c r="A49" s="1"/>
      <c r="B49" s="1">
        <v>5324</v>
      </c>
      <c r="C49" s="1" t="s">
        <v>97</v>
      </c>
      <c r="D49" s="1">
        <v>1427037</v>
      </c>
      <c r="E49">
        <v>9437944.1</v>
      </c>
      <c r="F49" s="14">
        <f t="shared" si="0"/>
        <v>15.1202103432675</v>
      </c>
      <c r="G49">
        <v>8.93</v>
      </c>
      <c r="H49">
        <v>200</v>
      </c>
      <c r="K49" s="9"/>
      <c r="L49" s="9">
        <v>3858</v>
      </c>
      <c r="M49" s="1" t="s">
        <v>97</v>
      </c>
      <c r="N49" s="1">
        <v>9437944.1</v>
      </c>
    </row>
    <row r="50" hidden="1" spans="1:14">
      <c r="A50" s="1"/>
      <c r="B50" s="1">
        <v>5328</v>
      </c>
      <c r="C50" s="1" t="s">
        <v>97</v>
      </c>
      <c r="D50" s="1">
        <v>520724</v>
      </c>
      <c r="E50">
        <v>9437944.1</v>
      </c>
      <c r="F50" s="14">
        <f t="shared" si="0"/>
        <v>5.51734566853389</v>
      </c>
      <c r="G50">
        <v>3.15</v>
      </c>
      <c r="H50">
        <v>0</v>
      </c>
      <c r="I50">
        <f>G50*H50</f>
        <v>0</v>
      </c>
      <c r="K50" s="9"/>
      <c r="L50" s="9">
        <v>3908</v>
      </c>
      <c r="M50" s="1" t="s">
        <v>97</v>
      </c>
      <c r="N50" s="1">
        <v>9437944.1</v>
      </c>
    </row>
    <row r="51" spans="1:14">
      <c r="A51" s="1" t="s">
        <v>16</v>
      </c>
      <c r="B51" s="1">
        <v>1541</v>
      </c>
      <c r="C51" s="1" t="s">
        <v>117</v>
      </c>
      <c r="D51" s="1">
        <v>1244553.54</v>
      </c>
      <c r="E51">
        <v>5687942.27</v>
      </c>
      <c r="F51" s="14">
        <f t="shared" si="0"/>
        <v>21.8805585732501</v>
      </c>
      <c r="G51">
        <v>8.13</v>
      </c>
      <c r="H51">
        <v>400</v>
      </c>
      <c r="K51" s="9"/>
      <c r="L51" s="9">
        <v>4184</v>
      </c>
      <c r="M51" s="1" t="s">
        <v>93</v>
      </c>
      <c r="N51" s="1">
        <v>1676730.36</v>
      </c>
    </row>
    <row r="52" spans="1:14">
      <c r="A52" s="1"/>
      <c r="B52" s="1">
        <v>1613</v>
      </c>
      <c r="C52" s="1" t="s">
        <v>97</v>
      </c>
      <c r="D52" s="1">
        <v>728297</v>
      </c>
      <c r="E52">
        <v>7108659.14</v>
      </c>
      <c r="F52" s="14">
        <f t="shared" si="0"/>
        <v>10.2452091970751</v>
      </c>
      <c r="G52">
        <v>4.18</v>
      </c>
      <c r="H52">
        <v>50</v>
      </c>
      <c r="K52" s="9"/>
      <c r="L52" s="9">
        <v>4480</v>
      </c>
      <c r="M52" s="1" t="s">
        <v>97</v>
      </c>
      <c r="N52" s="1">
        <v>9437944.1</v>
      </c>
    </row>
    <row r="53" spans="1:14">
      <c r="A53" s="1"/>
      <c r="B53" s="1">
        <v>1798</v>
      </c>
      <c r="C53" s="1" t="s">
        <v>97</v>
      </c>
      <c r="D53" s="1">
        <v>1193535.9</v>
      </c>
      <c r="E53">
        <v>7108659.14</v>
      </c>
      <c r="F53" s="14">
        <f t="shared" si="0"/>
        <v>16.7898878887587</v>
      </c>
      <c r="G53">
        <v>7.88</v>
      </c>
      <c r="H53">
        <v>200</v>
      </c>
      <c r="K53" s="9"/>
      <c r="L53" s="9">
        <v>4735</v>
      </c>
      <c r="M53" s="1" t="s">
        <v>97</v>
      </c>
      <c r="N53" s="1">
        <v>9437944.1</v>
      </c>
    </row>
    <row r="54" spans="1:14">
      <c r="A54" s="1"/>
      <c r="B54" s="1">
        <v>1837</v>
      </c>
      <c r="C54" s="1" t="s">
        <v>93</v>
      </c>
      <c r="D54" s="1">
        <v>1768449.66</v>
      </c>
      <c r="E54">
        <v>8530769.27</v>
      </c>
      <c r="F54" s="14">
        <f t="shared" si="0"/>
        <v>20.7302483988059</v>
      </c>
      <c r="G54">
        <v>11.1</v>
      </c>
      <c r="H54">
        <v>400</v>
      </c>
      <c r="K54" s="9"/>
      <c r="L54" s="9">
        <v>4955</v>
      </c>
      <c r="M54" s="1" t="s">
        <v>93</v>
      </c>
      <c r="N54" s="1">
        <v>1676730.36</v>
      </c>
    </row>
    <row r="55" spans="1:14">
      <c r="A55" s="1"/>
      <c r="B55" s="1">
        <v>1838</v>
      </c>
      <c r="C55" s="1" t="s">
        <v>93</v>
      </c>
      <c r="D55" s="1">
        <v>2349405.79</v>
      </c>
      <c r="E55">
        <v>8530769.27</v>
      </c>
      <c r="F55" s="14">
        <f t="shared" si="0"/>
        <v>27.5403743278125</v>
      </c>
      <c r="G55">
        <v>16.26</v>
      </c>
      <c r="H55">
        <v>500</v>
      </c>
      <c r="K55" s="9"/>
      <c r="L55" s="9">
        <v>4997</v>
      </c>
      <c r="M55" s="1" t="s">
        <v>97</v>
      </c>
      <c r="N55" s="1">
        <v>9437944.1</v>
      </c>
    </row>
    <row r="56" spans="1:14">
      <c r="A56" s="1"/>
      <c r="B56" s="1">
        <v>2767</v>
      </c>
      <c r="C56" s="1" t="s">
        <v>93</v>
      </c>
      <c r="D56" s="1">
        <v>1109995</v>
      </c>
      <c r="E56">
        <v>8530769.27</v>
      </c>
      <c r="F56" s="14">
        <f t="shared" si="0"/>
        <v>13.0116636011186</v>
      </c>
      <c r="G56">
        <v>7.3</v>
      </c>
      <c r="H56">
        <v>100</v>
      </c>
      <c r="K56" s="9"/>
      <c r="L56" s="9">
        <v>5009</v>
      </c>
      <c r="M56" s="1" t="s">
        <v>97</v>
      </c>
      <c r="N56" s="1">
        <v>9437944.1</v>
      </c>
    </row>
    <row r="57" spans="1:14">
      <c r="A57" s="1"/>
      <c r="B57" s="1">
        <v>2768</v>
      </c>
      <c r="C57" s="1" t="s">
        <v>97</v>
      </c>
      <c r="D57" s="1">
        <v>880441.98</v>
      </c>
      <c r="E57">
        <v>7108659.14</v>
      </c>
      <c r="F57" s="14">
        <f t="shared" si="0"/>
        <v>12.3854859638129</v>
      </c>
      <c r="G57">
        <v>5.17</v>
      </c>
      <c r="H57">
        <v>100</v>
      </c>
      <c r="K57" s="9"/>
      <c r="L57" s="9">
        <v>5227</v>
      </c>
      <c r="M57" s="1" t="s">
        <v>97</v>
      </c>
      <c r="N57" s="1">
        <v>1397134.82</v>
      </c>
    </row>
    <row r="58" spans="1:14">
      <c r="A58" s="1"/>
      <c r="B58" s="1">
        <v>3142</v>
      </c>
      <c r="C58" s="1" t="s">
        <v>97</v>
      </c>
      <c r="D58" s="1">
        <v>1355002.86</v>
      </c>
      <c r="E58">
        <v>7108659.14</v>
      </c>
      <c r="F58" s="14">
        <f t="shared" si="0"/>
        <v>19.0613002158942</v>
      </c>
      <c r="G58">
        <v>9.53</v>
      </c>
      <c r="H58">
        <v>300</v>
      </c>
      <c r="K58" s="9"/>
      <c r="L58" s="9">
        <v>5238</v>
      </c>
      <c r="M58" s="1" t="s">
        <v>97</v>
      </c>
      <c r="N58" s="1">
        <v>1397134.82</v>
      </c>
    </row>
    <row r="59" spans="1:14">
      <c r="A59" s="1"/>
      <c r="B59" s="1">
        <v>4220</v>
      </c>
      <c r="C59" s="1" t="s">
        <v>97</v>
      </c>
      <c r="D59" s="1">
        <v>1228103</v>
      </c>
      <c r="E59">
        <v>7108659.14</v>
      </c>
      <c r="F59" s="14">
        <f t="shared" si="0"/>
        <v>17.2761554016501</v>
      </c>
      <c r="G59">
        <v>8.37</v>
      </c>
      <c r="H59">
        <v>300</v>
      </c>
      <c r="K59" s="9"/>
      <c r="L59" s="9">
        <v>5239</v>
      </c>
      <c r="M59" s="1" t="s">
        <v>97</v>
      </c>
      <c r="N59" s="1">
        <v>9437944.1</v>
      </c>
    </row>
    <row r="60" spans="1:14">
      <c r="A60" s="1"/>
      <c r="B60" s="1">
        <v>4239</v>
      </c>
      <c r="C60" s="1" t="s">
        <v>117</v>
      </c>
      <c r="D60" s="1">
        <v>655151.1</v>
      </c>
      <c r="E60">
        <v>5687942.27</v>
      </c>
      <c r="F60" s="14">
        <f t="shared" si="0"/>
        <v>11.5182445408329</v>
      </c>
      <c r="G60">
        <v>3.38</v>
      </c>
      <c r="H60">
        <v>50</v>
      </c>
      <c r="K60" s="9"/>
      <c r="L60" s="9">
        <v>5266</v>
      </c>
      <c r="M60" s="1" t="s">
        <v>97</v>
      </c>
      <c r="N60" s="1">
        <v>9437944.1</v>
      </c>
    </row>
    <row r="61" hidden="1" spans="1:14">
      <c r="A61" s="1"/>
      <c r="B61" s="1">
        <v>4401</v>
      </c>
      <c r="C61" s="1" t="s">
        <v>97</v>
      </c>
      <c r="D61" s="1">
        <v>545143.53</v>
      </c>
      <c r="E61">
        <v>7108659.14</v>
      </c>
      <c r="F61" s="14">
        <f t="shared" si="0"/>
        <v>7.6687251317553</v>
      </c>
      <c r="G61">
        <v>3.935</v>
      </c>
      <c r="H61">
        <v>0</v>
      </c>
      <c r="I61">
        <f t="shared" ref="I61:I63" si="2">G61*H61</f>
        <v>0</v>
      </c>
      <c r="K61" s="9"/>
      <c r="L61" s="9">
        <v>5281</v>
      </c>
      <c r="M61" s="1" t="s">
        <v>117</v>
      </c>
      <c r="N61" s="1">
        <v>7552254.7</v>
      </c>
    </row>
    <row r="62" hidden="1" spans="1:14">
      <c r="A62" s="1"/>
      <c r="B62" s="1">
        <v>4625</v>
      </c>
      <c r="C62" s="1" t="s">
        <v>97</v>
      </c>
      <c r="D62" s="1">
        <v>158936</v>
      </c>
      <c r="E62">
        <v>7108659.14</v>
      </c>
      <c r="F62" s="14">
        <f t="shared" si="0"/>
        <v>2.23580842560978</v>
      </c>
      <c r="G62">
        <v>1.27</v>
      </c>
      <c r="H62">
        <v>0</v>
      </c>
      <c r="I62">
        <f t="shared" si="2"/>
        <v>0</v>
      </c>
      <c r="K62" s="9"/>
      <c r="L62" s="9">
        <v>5282</v>
      </c>
      <c r="M62" s="1" t="s">
        <v>117</v>
      </c>
      <c r="N62" s="1">
        <v>7552254.7</v>
      </c>
    </row>
    <row r="63" hidden="1" spans="1:14">
      <c r="A63" s="1"/>
      <c r="B63" s="1">
        <v>4682</v>
      </c>
      <c r="C63" s="1" t="s">
        <v>97</v>
      </c>
      <c r="D63" s="1">
        <v>232994</v>
      </c>
      <c r="E63">
        <v>7108659.14</v>
      </c>
      <c r="F63" s="14">
        <f t="shared" si="0"/>
        <v>3.277608271987</v>
      </c>
      <c r="G63">
        <v>1.43</v>
      </c>
      <c r="H63">
        <v>0</v>
      </c>
      <c r="I63">
        <f t="shared" si="2"/>
        <v>0</v>
      </c>
      <c r="K63" s="9"/>
      <c r="L63" s="9">
        <v>5308</v>
      </c>
      <c r="M63" s="1" t="s">
        <v>97</v>
      </c>
      <c r="N63" s="1">
        <v>9437944.1</v>
      </c>
    </row>
    <row r="64" spans="1:14">
      <c r="A64" s="1"/>
      <c r="B64" s="1">
        <v>4684</v>
      </c>
      <c r="C64" s="1" t="s">
        <v>97</v>
      </c>
      <c r="D64" s="1">
        <v>754839.68</v>
      </c>
      <c r="E64">
        <v>7108659.14</v>
      </c>
      <c r="F64" s="14">
        <f t="shared" si="0"/>
        <v>10.6185943809369</v>
      </c>
      <c r="G64">
        <v>4.72</v>
      </c>
      <c r="H64">
        <v>50</v>
      </c>
      <c r="K64" s="9"/>
      <c r="L64" s="9">
        <v>5324</v>
      </c>
      <c r="M64" s="1" t="s">
        <v>97</v>
      </c>
      <c r="N64" s="1">
        <v>9437944.1</v>
      </c>
    </row>
    <row r="65" spans="1:14">
      <c r="A65" s="1"/>
      <c r="B65" s="1">
        <v>4685</v>
      </c>
      <c r="C65" s="1" t="s">
        <v>97</v>
      </c>
      <c r="D65" s="1">
        <v>1175777.04</v>
      </c>
      <c r="E65">
        <v>7108659.14</v>
      </c>
      <c r="F65" s="14">
        <f t="shared" si="0"/>
        <v>16.5400677799273</v>
      </c>
      <c r="G65">
        <v>7.85</v>
      </c>
      <c r="H65">
        <v>200</v>
      </c>
      <c r="K65" s="11"/>
      <c r="L65" s="9">
        <v>5328</v>
      </c>
      <c r="M65" s="1" t="s">
        <v>97</v>
      </c>
      <c r="N65" s="1">
        <v>9437944.1</v>
      </c>
    </row>
    <row r="66" hidden="1" spans="1:14">
      <c r="A66" s="1"/>
      <c r="B66" s="1">
        <v>4686</v>
      </c>
      <c r="C66" s="1" t="s">
        <v>97</v>
      </c>
      <c r="D66" s="1">
        <v>653443.04</v>
      </c>
      <c r="E66">
        <v>7108659.14</v>
      </c>
      <c r="F66" s="14">
        <f t="shared" si="0"/>
        <v>9.19221230236115</v>
      </c>
      <c r="G66">
        <v>4.06</v>
      </c>
      <c r="H66">
        <v>0</v>
      </c>
      <c r="K66" s="9" t="s">
        <v>16</v>
      </c>
      <c r="L66" s="9">
        <v>1541</v>
      </c>
      <c r="M66" s="1" t="s">
        <v>117</v>
      </c>
      <c r="N66" s="1">
        <v>5687942.27</v>
      </c>
    </row>
    <row r="67" spans="1:14">
      <c r="A67" s="1"/>
      <c r="B67" s="1">
        <v>5043</v>
      </c>
      <c r="C67" s="1" t="s">
        <v>97</v>
      </c>
      <c r="D67" s="1">
        <v>1018659.8</v>
      </c>
      <c r="E67">
        <v>7108659.14</v>
      </c>
      <c r="F67" s="14">
        <f t="shared" si="0"/>
        <v>14.3298444887878</v>
      </c>
      <c r="G67">
        <v>7.79</v>
      </c>
      <c r="H67">
        <v>100</v>
      </c>
      <c r="K67" s="9"/>
      <c r="L67" s="9">
        <v>1613</v>
      </c>
      <c r="M67" s="1" t="s">
        <v>97</v>
      </c>
      <c r="N67" s="1">
        <v>7108659.14</v>
      </c>
    </row>
    <row r="68" spans="1:14">
      <c r="A68" s="1"/>
      <c r="B68" s="1">
        <v>5049</v>
      </c>
      <c r="C68" s="1" t="s">
        <v>97</v>
      </c>
      <c r="D68" s="1">
        <v>803869.72</v>
      </c>
      <c r="E68">
        <v>7108659.14</v>
      </c>
      <c r="F68" s="14">
        <f t="shared" ref="F68:F131" si="3">D68/E68%</f>
        <v>11.308317140664</v>
      </c>
      <c r="G68">
        <v>4.95</v>
      </c>
      <c r="H68">
        <v>50</v>
      </c>
      <c r="K68" s="9"/>
      <c r="L68" s="9">
        <v>1798</v>
      </c>
      <c r="M68" s="1" t="s">
        <v>97</v>
      </c>
      <c r="N68" s="1">
        <v>7108659.14</v>
      </c>
    </row>
    <row r="69" hidden="1" spans="1:14">
      <c r="A69" s="1"/>
      <c r="B69" s="1">
        <v>5241</v>
      </c>
      <c r="C69" s="1" t="s">
        <v>97</v>
      </c>
      <c r="D69" s="1">
        <v>666314</v>
      </c>
      <c r="E69">
        <v>7108659.14</v>
      </c>
      <c r="F69" s="14">
        <f t="shared" si="3"/>
        <v>9.37327260848239</v>
      </c>
      <c r="G69">
        <v>4.22</v>
      </c>
      <c r="H69">
        <v>0</v>
      </c>
      <c r="K69" s="9"/>
      <c r="L69" s="9">
        <v>1804</v>
      </c>
      <c r="M69" s="1" t="s">
        <v>97</v>
      </c>
      <c r="N69" s="1">
        <v>1006531.45</v>
      </c>
    </row>
    <row r="70" spans="1:14">
      <c r="A70" s="1"/>
      <c r="B70" s="1">
        <v>5276</v>
      </c>
      <c r="C70" s="1" t="s">
        <v>117</v>
      </c>
      <c r="D70" s="1">
        <v>907397.61</v>
      </c>
      <c r="E70">
        <v>5687942.27</v>
      </c>
      <c r="F70" s="14">
        <f t="shared" si="3"/>
        <v>15.9530031587328</v>
      </c>
      <c r="G70">
        <v>4.99</v>
      </c>
      <c r="H70">
        <v>200</v>
      </c>
      <c r="K70" s="9"/>
      <c r="L70" s="9">
        <v>1809</v>
      </c>
      <c r="M70" s="1" t="s">
        <v>117</v>
      </c>
      <c r="N70" s="1">
        <v>805406.54</v>
      </c>
    </row>
    <row r="71" spans="1:14">
      <c r="A71" s="1"/>
      <c r="B71" s="1">
        <v>5337</v>
      </c>
      <c r="C71" s="1" t="s">
        <v>97</v>
      </c>
      <c r="D71" s="1">
        <v>851357</v>
      </c>
      <c r="E71">
        <v>7108659.14</v>
      </c>
      <c r="F71" s="14">
        <f t="shared" si="3"/>
        <v>11.9763373546702</v>
      </c>
      <c r="G71">
        <v>5.83</v>
      </c>
      <c r="H71">
        <v>50</v>
      </c>
      <c r="K71" s="9"/>
      <c r="L71" s="9">
        <v>1837</v>
      </c>
      <c r="M71" s="1" t="s">
        <v>93</v>
      </c>
      <c r="N71" s="1">
        <v>8530769.27</v>
      </c>
    </row>
    <row r="72" spans="1:14">
      <c r="A72" s="1"/>
      <c r="B72" s="1">
        <v>5340</v>
      </c>
      <c r="C72" s="1" t="s">
        <v>97</v>
      </c>
      <c r="D72" s="1">
        <v>1222363</v>
      </c>
      <c r="E72">
        <v>7108659.14</v>
      </c>
      <c r="F72" s="14">
        <f t="shared" si="3"/>
        <v>17.1954088095438</v>
      </c>
      <c r="G72">
        <v>8.46</v>
      </c>
      <c r="H72">
        <v>300</v>
      </c>
      <c r="K72" s="9"/>
      <c r="L72" s="9">
        <v>1838</v>
      </c>
      <c r="M72" s="1" t="s">
        <v>93</v>
      </c>
      <c r="N72" s="1">
        <v>8530769.27</v>
      </c>
    </row>
    <row r="73" hidden="1" spans="1:14">
      <c r="A73" s="1"/>
      <c r="B73" s="1">
        <v>5342</v>
      </c>
      <c r="C73" s="1" t="s">
        <v>97</v>
      </c>
      <c r="D73" s="1">
        <v>396945</v>
      </c>
      <c r="E73">
        <v>7108659.14</v>
      </c>
      <c r="F73" s="14">
        <f t="shared" si="3"/>
        <v>5.5839644605607</v>
      </c>
      <c r="G73">
        <v>2.91</v>
      </c>
      <c r="H73">
        <v>0</v>
      </c>
      <c r="I73">
        <f>G73*H73</f>
        <v>0</v>
      </c>
      <c r="K73" s="9"/>
      <c r="L73" s="9">
        <v>2545</v>
      </c>
      <c r="M73" s="1" t="s">
        <v>97</v>
      </c>
      <c r="N73" s="1">
        <v>1006531.45</v>
      </c>
    </row>
    <row r="74" spans="1:14">
      <c r="A74" s="1" t="s">
        <v>17</v>
      </c>
      <c r="B74" s="1">
        <v>2789</v>
      </c>
      <c r="C74" s="1" t="s">
        <v>93</v>
      </c>
      <c r="D74" s="1">
        <v>1135634.8</v>
      </c>
      <c r="E74">
        <v>7297572.23</v>
      </c>
      <c r="F74" s="14">
        <f t="shared" si="3"/>
        <v>15.5618165083924</v>
      </c>
      <c r="G74">
        <v>6.55</v>
      </c>
      <c r="H74">
        <v>200</v>
      </c>
      <c r="K74" s="9"/>
      <c r="L74" s="9">
        <v>2672</v>
      </c>
      <c r="M74" s="1" t="s">
        <v>117</v>
      </c>
      <c r="N74" s="1">
        <v>805406.54</v>
      </c>
    </row>
    <row r="75" spans="1:14">
      <c r="A75" s="1"/>
      <c r="B75" s="1">
        <v>3618</v>
      </c>
      <c r="C75" s="1" t="s">
        <v>97</v>
      </c>
      <c r="D75" s="1">
        <v>874503.92</v>
      </c>
      <c r="E75">
        <v>6080569.44</v>
      </c>
      <c r="F75" s="14">
        <f t="shared" si="3"/>
        <v>14.381941175562</v>
      </c>
      <c r="G75">
        <v>6.3</v>
      </c>
      <c r="H75">
        <v>100</v>
      </c>
      <c r="K75" s="9"/>
      <c r="L75" s="9">
        <v>2767</v>
      </c>
      <c r="M75" s="1" t="s">
        <v>93</v>
      </c>
      <c r="N75" s="1">
        <v>8530769.27</v>
      </c>
    </row>
    <row r="76" hidden="1" spans="1:14">
      <c r="A76" s="1"/>
      <c r="B76" s="1">
        <v>3632</v>
      </c>
      <c r="C76" s="1" t="s">
        <v>93</v>
      </c>
      <c r="D76" s="1">
        <v>365105.79</v>
      </c>
      <c r="E76">
        <v>7297572.23</v>
      </c>
      <c r="F76" s="14">
        <f t="shared" si="3"/>
        <v>5.00311306956396</v>
      </c>
      <c r="G76">
        <v>1.67</v>
      </c>
      <c r="H76">
        <v>0</v>
      </c>
      <c r="I76">
        <f>G76*H76</f>
        <v>0</v>
      </c>
      <c r="K76" s="9"/>
      <c r="L76" s="9">
        <v>2768</v>
      </c>
      <c r="M76" s="1" t="s">
        <v>97</v>
      </c>
      <c r="N76" s="1">
        <v>7108659.14</v>
      </c>
    </row>
    <row r="77" spans="1:14">
      <c r="A77" s="1"/>
      <c r="B77" s="1">
        <v>3633</v>
      </c>
      <c r="C77" s="1" t="s">
        <v>97</v>
      </c>
      <c r="D77" s="1">
        <v>1029822.96</v>
      </c>
      <c r="E77">
        <v>6080569.44</v>
      </c>
      <c r="F77" s="14">
        <f t="shared" si="3"/>
        <v>16.9362914141804</v>
      </c>
      <c r="G77">
        <v>6.58</v>
      </c>
      <c r="H77">
        <v>200</v>
      </c>
      <c r="K77" s="9"/>
      <c r="L77" s="9">
        <v>3142</v>
      </c>
      <c r="M77" s="1" t="s">
        <v>97</v>
      </c>
      <c r="N77" s="1">
        <v>7108659.14</v>
      </c>
    </row>
    <row r="78" spans="1:14">
      <c r="A78" s="1"/>
      <c r="B78" s="1">
        <v>3634</v>
      </c>
      <c r="C78" s="1" t="s">
        <v>97</v>
      </c>
      <c r="D78" s="1">
        <v>1092939</v>
      </c>
      <c r="E78">
        <v>6080569.44</v>
      </c>
      <c r="F78" s="14">
        <f t="shared" si="3"/>
        <v>17.9742869608607</v>
      </c>
      <c r="G78">
        <v>7.23</v>
      </c>
      <c r="H78">
        <v>300</v>
      </c>
      <c r="K78" s="9"/>
      <c r="L78" s="9">
        <v>4220</v>
      </c>
      <c r="M78" s="1" t="s">
        <v>97</v>
      </c>
      <c r="N78" s="1">
        <v>7108659.14</v>
      </c>
    </row>
    <row r="79" spans="1:14">
      <c r="A79" s="1"/>
      <c r="B79" s="1">
        <v>3636</v>
      </c>
      <c r="C79" s="1" t="s">
        <v>97</v>
      </c>
      <c r="D79" s="1">
        <v>1996831.85</v>
      </c>
      <c r="E79">
        <v>6080569.44</v>
      </c>
      <c r="F79" s="14">
        <f t="shared" si="3"/>
        <v>32.8395534284039</v>
      </c>
      <c r="G79">
        <v>13.14</v>
      </c>
      <c r="H79">
        <v>500</v>
      </c>
      <c r="K79" s="9"/>
      <c r="L79" s="9">
        <v>4221</v>
      </c>
      <c r="M79" s="1" t="s">
        <v>97</v>
      </c>
      <c r="N79" s="1">
        <v>1006531.45</v>
      </c>
    </row>
    <row r="80" spans="1:14">
      <c r="A80" s="1"/>
      <c r="B80" s="1">
        <v>3652</v>
      </c>
      <c r="C80" s="1" t="s">
        <v>97</v>
      </c>
      <c r="D80" s="1">
        <v>672537.83</v>
      </c>
      <c r="E80">
        <v>6080569.44</v>
      </c>
      <c r="F80" s="14">
        <f t="shared" si="3"/>
        <v>11.060441569433</v>
      </c>
      <c r="G80">
        <v>4.85</v>
      </c>
      <c r="H80">
        <v>50</v>
      </c>
      <c r="K80" s="9"/>
      <c r="L80" s="9">
        <v>4239</v>
      </c>
      <c r="M80" s="1" t="s">
        <v>117</v>
      </c>
      <c r="N80" s="1">
        <v>5687942.27</v>
      </c>
    </row>
    <row r="81" hidden="1" spans="1:14">
      <c r="A81" s="1"/>
      <c r="B81" s="1">
        <v>3662</v>
      </c>
      <c r="C81" s="1" t="s">
        <v>97</v>
      </c>
      <c r="D81" s="1">
        <v>390841</v>
      </c>
      <c r="E81">
        <v>6080569.44</v>
      </c>
      <c r="F81" s="14">
        <f t="shared" si="3"/>
        <v>6.42770391583588</v>
      </c>
      <c r="G81">
        <v>1.54</v>
      </c>
      <c r="H81">
        <v>0</v>
      </c>
      <c r="I81">
        <f>G81*H81</f>
        <v>0</v>
      </c>
      <c r="K81" s="9"/>
      <c r="L81" s="9">
        <v>4401</v>
      </c>
      <c r="M81" s="1" t="s">
        <v>97</v>
      </c>
      <c r="N81" s="1">
        <v>7108659.14</v>
      </c>
    </row>
    <row r="82" spans="1:14">
      <c r="A82" s="1"/>
      <c r="B82" s="1">
        <v>4409</v>
      </c>
      <c r="C82" s="1" t="s">
        <v>97</v>
      </c>
      <c r="D82" s="1">
        <v>693846</v>
      </c>
      <c r="E82">
        <v>6080569.44</v>
      </c>
      <c r="F82" s="14">
        <f t="shared" si="3"/>
        <v>11.4108720712184</v>
      </c>
      <c r="G82">
        <v>4.61</v>
      </c>
      <c r="H82">
        <v>50</v>
      </c>
      <c r="K82" s="9"/>
      <c r="L82" s="9">
        <v>4625</v>
      </c>
      <c r="M82" s="1" t="s">
        <v>97</v>
      </c>
      <c r="N82" s="1">
        <v>7108659.14</v>
      </c>
    </row>
    <row r="83" spans="1:14">
      <c r="A83" s="1"/>
      <c r="B83" s="1">
        <v>4487</v>
      </c>
      <c r="C83" s="1" t="s">
        <v>93</v>
      </c>
      <c r="D83" s="1">
        <v>1336619.62</v>
      </c>
      <c r="E83">
        <v>7297572.23</v>
      </c>
      <c r="F83" s="14">
        <f t="shared" si="3"/>
        <v>18.3159491660146</v>
      </c>
      <c r="G83">
        <v>7.74</v>
      </c>
      <c r="H83">
        <v>300</v>
      </c>
      <c r="K83" s="9"/>
      <c r="L83" s="9">
        <v>4682</v>
      </c>
      <c r="M83" s="1" t="s">
        <v>97</v>
      </c>
      <c r="N83" s="1">
        <v>7108659.14</v>
      </c>
    </row>
    <row r="84" spans="1:14">
      <c r="A84" s="1"/>
      <c r="B84" s="1">
        <v>4656</v>
      </c>
      <c r="C84" s="1" t="s">
        <v>97</v>
      </c>
      <c r="D84" s="1">
        <v>666086</v>
      </c>
      <c r="E84">
        <v>6080569.44</v>
      </c>
      <c r="F84" s="14">
        <f t="shared" si="3"/>
        <v>10.9543358820683</v>
      </c>
      <c r="G84">
        <v>3.98</v>
      </c>
      <c r="H84">
        <v>50</v>
      </c>
      <c r="K84" s="9"/>
      <c r="L84" s="9">
        <v>4684</v>
      </c>
      <c r="M84" s="1" t="s">
        <v>97</v>
      </c>
      <c r="N84" s="1">
        <v>7108659.14</v>
      </c>
    </row>
    <row r="85" hidden="1" spans="1:14">
      <c r="A85" s="1"/>
      <c r="B85" s="1">
        <v>4730</v>
      </c>
      <c r="C85" s="1" t="s">
        <v>97</v>
      </c>
      <c r="D85" s="1">
        <v>360728</v>
      </c>
      <c r="E85">
        <v>6080569.44</v>
      </c>
      <c r="F85" s="14">
        <f t="shared" si="3"/>
        <v>5.93247069307377</v>
      </c>
      <c r="G85">
        <v>2.67</v>
      </c>
      <c r="H85">
        <v>0</v>
      </c>
      <c r="I85">
        <f>G85*H85</f>
        <v>0</v>
      </c>
      <c r="K85" s="9"/>
      <c r="L85" s="9">
        <v>4685</v>
      </c>
      <c r="M85" s="1" t="s">
        <v>97</v>
      </c>
      <c r="N85" s="1">
        <v>7108659.14</v>
      </c>
    </row>
    <row r="86" spans="1:14">
      <c r="A86" s="1"/>
      <c r="B86" s="1">
        <v>4889</v>
      </c>
      <c r="C86" s="1" t="s">
        <v>97</v>
      </c>
      <c r="D86" s="1">
        <v>848387</v>
      </c>
      <c r="E86">
        <v>6080569.44</v>
      </c>
      <c r="F86" s="14">
        <f t="shared" si="3"/>
        <v>13.9524267977112</v>
      </c>
      <c r="G86">
        <v>5.34</v>
      </c>
      <c r="H86">
        <v>100</v>
      </c>
      <c r="K86" s="9"/>
      <c r="L86" s="9">
        <v>4686</v>
      </c>
      <c r="M86" s="1" t="s">
        <v>97</v>
      </c>
      <c r="N86" s="1">
        <v>7108659.14</v>
      </c>
    </row>
    <row r="87" spans="1:14">
      <c r="A87" s="1"/>
      <c r="B87" s="1">
        <v>4890</v>
      </c>
      <c r="C87" s="1" t="s">
        <v>93</v>
      </c>
      <c r="D87" s="1">
        <v>1576010.42</v>
      </c>
      <c r="E87">
        <v>7297572.23</v>
      </c>
      <c r="F87" s="14">
        <f t="shared" si="3"/>
        <v>21.5963661657378</v>
      </c>
      <c r="G87">
        <v>10.98</v>
      </c>
      <c r="H87">
        <v>400</v>
      </c>
      <c r="K87" s="9"/>
      <c r="L87" s="9">
        <v>5043</v>
      </c>
      <c r="M87" s="1" t="s">
        <v>97</v>
      </c>
      <c r="N87" s="1">
        <v>7108659.14</v>
      </c>
    </row>
    <row r="88" hidden="1" spans="1:14">
      <c r="A88" s="1"/>
      <c r="B88" s="1">
        <v>4973</v>
      </c>
      <c r="C88" s="1" t="s">
        <v>97</v>
      </c>
      <c r="D88" s="1">
        <v>400519</v>
      </c>
      <c r="E88">
        <v>6080569.44</v>
      </c>
      <c r="F88" s="14">
        <f t="shared" si="3"/>
        <v>6.58686664056911</v>
      </c>
      <c r="G88">
        <v>1.83</v>
      </c>
      <c r="H88">
        <v>0</v>
      </c>
      <c r="I88">
        <f t="shared" ref="I88:I94" si="4">G88*H88</f>
        <v>0</v>
      </c>
      <c r="K88" s="9"/>
      <c r="L88" s="9">
        <v>5044</v>
      </c>
      <c r="M88" s="1" t="s">
        <v>97</v>
      </c>
      <c r="N88" s="1">
        <v>1006531.45</v>
      </c>
    </row>
    <row r="89" spans="1:14">
      <c r="A89" s="1"/>
      <c r="B89" s="1">
        <v>5166</v>
      </c>
      <c r="C89" s="1" t="s">
        <v>93</v>
      </c>
      <c r="D89" s="1">
        <v>843678</v>
      </c>
      <c r="E89">
        <v>7297572.23</v>
      </c>
      <c r="F89" s="14">
        <f t="shared" si="3"/>
        <v>11.5610777585959</v>
      </c>
      <c r="G89">
        <v>6.73</v>
      </c>
      <c r="H89">
        <v>50</v>
      </c>
      <c r="K89" s="9"/>
      <c r="L89" s="9">
        <v>5049</v>
      </c>
      <c r="M89" s="1" t="s">
        <v>97</v>
      </c>
      <c r="N89" s="1">
        <v>7108659.14</v>
      </c>
    </row>
    <row r="90" spans="1:14">
      <c r="A90" s="1"/>
      <c r="B90" s="1">
        <v>5167</v>
      </c>
      <c r="C90" s="1" t="s">
        <v>117</v>
      </c>
      <c r="D90" s="1">
        <v>598464.79</v>
      </c>
      <c r="E90">
        <v>4866018.9</v>
      </c>
      <c r="F90" s="14">
        <f t="shared" si="3"/>
        <v>12.2988587241204</v>
      </c>
      <c r="G90">
        <v>4.14</v>
      </c>
      <c r="H90">
        <v>100</v>
      </c>
      <c r="K90" s="9"/>
      <c r="L90" s="9">
        <v>5241</v>
      </c>
      <c r="M90" s="1" t="s">
        <v>97</v>
      </c>
      <c r="N90" s="1">
        <v>7108659.14</v>
      </c>
    </row>
    <row r="91" spans="1:14">
      <c r="A91" s="1"/>
      <c r="B91" s="1">
        <v>5183</v>
      </c>
      <c r="C91" s="1" t="s">
        <v>97</v>
      </c>
      <c r="D91" s="1">
        <v>976719.68</v>
      </c>
      <c r="E91">
        <v>6080569.44</v>
      </c>
      <c r="F91" s="14">
        <f t="shared" si="3"/>
        <v>16.0629639976614</v>
      </c>
      <c r="G91">
        <v>5.16</v>
      </c>
      <c r="H91">
        <v>200</v>
      </c>
      <c r="K91" s="9"/>
      <c r="L91" s="9">
        <v>5276</v>
      </c>
      <c r="M91" s="1" t="s">
        <v>117</v>
      </c>
      <c r="N91" s="1">
        <v>5687942.27</v>
      </c>
    </row>
    <row r="92" hidden="1" spans="1:14">
      <c r="A92" s="1"/>
      <c r="B92" s="1">
        <v>5346</v>
      </c>
      <c r="C92" s="1" t="s">
        <v>97</v>
      </c>
      <c r="D92" s="1">
        <v>425455.2</v>
      </c>
      <c r="E92">
        <v>6080569.44</v>
      </c>
      <c r="F92" s="14">
        <f t="shared" si="3"/>
        <v>6.99696310021911</v>
      </c>
      <c r="G92">
        <v>2.54</v>
      </c>
      <c r="H92">
        <v>0</v>
      </c>
      <c r="I92">
        <f t="shared" si="4"/>
        <v>0</v>
      </c>
      <c r="K92" s="9"/>
      <c r="L92" s="9">
        <v>5337</v>
      </c>
      <c r="M92" s="1" t="s">
        <v>97</v>
      </c>
      <c r="N92" s="1">
        <v>7108659.14</v>
      </c>
    </row>
    <row r="93" hidden="1" spans="1:14">
      <c r="A93" s="1"/>
      <c r="B93" s="1">
        <v>5347</v>
      </c>
      <c r="C93" s="1" t="s">
        <v>97</v>
      </c>
      <c r="D93" s="1">
        <v>245697.56</v>
      </c>
      <c r="E93">
        <v>6080569.44</v>
      </c>
      <c r="F93" s="14">
        <f t="shared" si="3"/>
        <v>4.04069984603284</v>
      </c>
      <c r="G93">
        <v>1.32</v>
      </c>
      <c r="H93">
        <v>0</v>
      </c>
      <c r="I93">
        <f t="shared" si="4"/>
        <v>0</v>
      </c>
      <c r="K93" s="9"/>
      <c r="L93" s="9">
        <v>5339</v>
      </c>
      <c r="M93" s="1" t="s">
        <v>97</v>
      </c>
      <c r="N93" s="1">
        <v>1006531.45</v>
      </c>
    </row>
    <row r="94" hidden="1" spans="1:14">
      <c r="A94" s="1"/>
      <c r="B94" s="1">
        <v>5348</v>
      </c>
      <c r="C94" s="1" t="s">
        <v>97</v>
      </c>
      <c r="D94" s="1">
        <v>122875</v>
      </c>
      <c r="E94">
        <v>6080569.44</v>
      </c>
      <c r="F94" s="14">
        <f t="shared" si="3"/>
        <v>2.02078113263024</v>
      </c>
      <c r="G94">
        <v>0.64</v>
      </c>
      <c r="H94">
        <v>0</v>
      </c>
      <c r="I94">
        <f t="shared" si="4"/>
        <v>0</v>
      </c>
      <c r="K94" s="9"/>
      <c r="L94" s="9">
        <v>5340</v>
      </c>
      <c r="M94" s="1" t="s">
        <v>97</v>
      </c>
      <c r="N94" s="1">
        <v>7108659.14</v>
      </c>
    </row>
    <row r="95" spans="1:14">
      <c r="A95" s="1"/>
      <c r="B95" s="1">
        <v>5349</v>
      </c>
      <c r="C95" s="1" t="s">
        <v>97</v>
      </c>
      <c r="D95" s="1">
        <v>898893</v>
      </c>
      <c r="E95">
        <v>6080569.44</v>
      </c>
      <c r="F95" s="14">
        <f t="shared" si="3"/>
        <v>14.7830397937204</v>
      </c>
      <c r="G95">
        <v>6.56</v>
      </c>
      <c r="H95">
        <v>100</v>
      </c>
      <c r="K95" s="9"/>
      <c r="L95" s="9">
        <v>5341</v>
      </c>
      <c r="M95" s="1" t="s">
        <v>97</v>
      </c>
      <c r="N95" s="1">
        <v>1006531.45</v>
      </c>
    </row>
    <row r="96" hidden="1" spans="1:14">
      <c r="A96" s="1"/>
      <c r="B96" s="1">
        <v>5356</v>
      </c>
      <c r="C96" s="1" t="s">
        <v>97</v>
      </c>
      <c r="D96" s="1">
        <v>398333.56</v>
      </c>
      <c r="E96">
        <v>6080569.44</v>
      </c>
      <c r="F96" s="14">
        <f t="shared" si="3"/>
        <v>6.55092526992011</v>
      </c>
      <c r="G96">
        <v>2.34</v>
      </c>
      <c r="H96">
        <v>0</v>
      </c>
      <c r="I96">
        <f t="shared" ref="I96:I100" si="5">G96*H96</f>
        <v>0</v>
      </c>
      <c r="K96" s="11"/>
      <c r="L96" s="9">
        <v>5342</v>
      </c>
      <c r="M96" s="1" t="s">
        <v>97</v>
      </c>
      <c r="N96" s="1">
        <v>7108659.14</v>
      </c>
    </row>
    <row r="97" hidden="1" spans="1:14">
      <c r="A97" s="1"/>
      <c r="B97" s="1">
        <v>5357</v>
      </c>
      <c r="C97" s="1" t="s">
        <v>97</v>
      </c>
      <c r="D97" s="1">
        <v>214605</v>
      </c>
      <c r="E97">
        <v>6080569.44</v>
      </c>
      <c r="F97" s="14">
        <f t="shared" si="3"/>
        <v>3.52935694785849</v>
      </c>
      <c r="G97">
        <v>1.29</v>
      </c>
      <c r="H97">
        <v>0</v>
      </c>
      <c r="I97">
        <f t="shared" si="5"/>
        <v>0</v>
      </c>
      <c r="K97" s="9" t="s">
        <v>17</v>
      </c>
      <c r="L97" s="9">
        <v>2789</v>
      </c>
      <c r="M97" s="1" t="s">
        <v>93</v>
      </c>
      <c r="N97" s="1">
        <v>7297572.23</v>
      </c>
    </row>
    <row r="98" hidden="1" spans="1:14">
      <c r="A98" s="1" t="s">
        <v>18</v>
      </c>
      <c r="B98" s="1">
        <v>4858</v>
      </c>
      <c r="C98" s="1" t="s">
        <v>97</v>
      </c>
      <c r="D98" s="1">
        <v>336058.96</v>
      </c>
      <c r="E98">
        <v>8832343.78</v>
      </c>
      <c r="F98" s="14">
        <f t="shared" si="3"/>
        <v>3.80486729650371</v>
      </c>
      <c r="G98">
        <v>1.53</v>
      </c>
      <c r="H98">
        <v>0</v>
      </c>
      <c r="I98">
        <f t="shared" si="5"/>
        <v>0</v>
      </c>
      <c r="K98" s="9"/>
      <c r="L98" s="9">
        <v>3609</v>
      </c>
      <c r="M98" s="1" t="s">
        <v>97</v>
      </c>
      <c r="N98" s="1">
        <v>798012.72</v>
      </c>
    </row>
    <row r="99" hidden="1" spans="1:14">
      <c r="A99" s="1"/>
      <c r="B99" s="1">
        <v>4906</v>
      </c>
      <c r="C99" s="1" t="s">
        <v>97</v>
      </c>
      <c r="D99" s="1">
        <v>351715.84</v>
      </c>
      <c r="E99">
        <v>8832343.78</v>
      </c>
      <c r="F99" s="14">
        <f t="shared" si="3"/>
        <v>3.98213485299822</v>
      </c>
      <c r="G99">
        <v>1.98</v>
      </c>
      <c r="H99">
        <v>0</v>
      </c>
      <c r="I99">
        <f t="shared" si="5"/>
        <v>0</v>
      </c>
      <c r="K99" s="9"/>
      <c r="L99" s="9">
        <v>3618</v>
      </c>
      <c r="M99" s="1" t="s">
        <v>97</v>
      </c>
      <c r="N99" s="1">
        <v>6080569.44</v>
      </c>
    </row>
    <row r="100" hidden="1" spans="1:14">
      <c r="A100" s="1"/>
      <c r="B100" s="1">
        <v>4948</v>
      </c>
      <c r="C100" s="1" t="s">
        <v>93</v>
      </c>
      <c r="D100" s="1">
        <v>778617</v>
      </c>
      <c r="E100">
        <v>10599872.98</v>
      </c>
      <c r="F100" s="14">
        <f t="shared" si="3"/>
        <v>7.34553141786799</v>
      </c>
      <c r="G100">
        <v>4.37</v>
      </c>
      <c r="H100">
        <v>0</v>
      </c>
      <c r="I100">
        <f t="shared" si="5"/>
        <v>0</v>
      </c>
      <c r="K100" s="9"/>
      <c r="L100" s="9">
        <v>3632</v>
      </c>
      <c r="M100" s="1" t="s">
        <v>93</v>
      </c>
      <c r="N100" s="1">
        <v>7297572.23</v>
      </c>
    </row>
    <row r="101" spans="1:14">
      <c r="A101" s="1"/>
      <c r="B101" s="1">
        <v>5001</v>
      </c>
      <c r="C101" s="1" t="s">
        <v>97</v>
      </c>
      <c r="D101" s="1">
        <v>989714.88</v>
      </c>
      <c r="E101">
        <v>8832343.78</v>
      </c>
      <c r="F101" s="14">
        <f t="shared" si="3"/>
        <v>11.205574699675</v>
      </c>
      <c r="G101">
        <v>5.42</v>
      </c>
      <c r="H101">
        <v>50</v>
      </c>
      <c r="K101" s="9"/>
      <c r="L101" s="9">
        <v>3633</v>
      </c>
      <c r="M101" s="1" t="s">
        <v>97</v>
      </c>
      <c r="N101" s="1">
        <v>6080569.44</v>
      </c>
    </row>
    <row r="102" spans="1:14">
      <c r="A102" s="1"/>
      <c r="B102" s="1">
        <v>5067</v>
      </c>
      <c r="C102" s="1" t="s">
        <v>93</v>
      </c>
      <c r="D102" s="1">
        <v>1158449</v>
      </c>
      <c r="E102">
        <v>10599872.98</v>
      </c>
      <c r="F102" s="14">
        <f t="shared" si="3"/>
        <v>10.9288951120997</v>
      </c>
      <c r="G102">
        <v>7.29</v>
      </c>
      <c r="H102">
        <v>50</v>
      </c>
      <c r="K102" s="9"/>
      <c r="L102" s="9">
        <v>3634</v>
      </c>
      <c r="M102" s="1" t="s">
        <v>97</v>
      </c>
      <c r="N102" s="1">
        <v>6080569.44</v>
      </c>
    </row>
    <row r="103" hidden="1" spans="1:14">
      <c r="A103" s="1"/>
      <c r="B103" s="1">
        <v>5300</v>
      </c>
      <c r="C103" s="1" t="s">
        <v>117</v>
      </c>
      <c r="D103" s="1">
        <v>696664.53</v>
      </c>
      <c r="E103">
        <v>7067320.69</v>
      </c>
      <c r="F103" s="14">
        <f t="shared" si="3"/>
        <v>9.85754800947062</v>
      </c>
      <c r="G103">
        <v>4.67</v>
      </c>
      <c r="H103">
        <v>0</v>
      </c>
      <c r="K103" s="9"/>
      <c r="L103" s="9">
        <v>3636</v>
      </c>
      <c r="M103" s="1" t="s">
        <v>97</v>
      </c>
      <c r="N103" s="1">
        <v>6080569.44</v>
      </c>
    </row>
    <row r="104" spans="1:14">
      <c r="A104" s="1"/>
      <c r="B104" s="1">
        <v>5301</v>
      </c>
      <c r="C104" s="1" t="s">
        <v>117</v>
      </c>
      <c r="D104" s="1">
        <v>1554195.73</v>
      </c>
      <c r="E104">
        <v>7067320.69</v>
      </c>
      <c r="F104" s="14">
        <f t="shared" si="3"/>
        <v>21.9913004966526</v>
      </c>
      <c r="G104">
        <v>10.44</v>
      </c>
      <c r="H104">
        <v>400</v>
      </c>
      <c r="K104" s="9"/>
      <c r="L104" s="9">
        <v>3652</v>
      </c>
      <c r="M104" s="1" t="s">
        <v>97</v>
      </c>
      <c r="N104" s="1">
        <v>6080569.44</v>
      </c>
    </row>
    <row r="105" spans="1:14">
      <c r="A105" s="1"/>
      <c r="B105" s="1">
        <v>5329</v>
      </c>
      <c r="C105" s="1" t="s">
        <v>97</v>
      </c>
      <c r="D105" s="1">
        <v>1677011.14</v>
      </c>
      <c r="E105">
        <v>8832343.78</v>
      </c>
      <c r="F105" s="14">
        <f t="shared" si="3"/>
        <v>18.9871588082592</v>
      </c>
      <c r="G105">
        <v>11.09</v>
      </c>
      <c r="H105">
        <v>300</v>
      </c>
      <c r="K105" s="9"/>
      <c r="L105" s="9">
        <v>3654</v>
      </c>
      <c r="M105" s="1" t="s">
        <v>97</v>
      </c>
      <c r="N105" s="1">
        <v>798012.72</v>
      </c>
    </row>
    <row r="106" hidden="1" spans="1:14">
      <c r="A106" s="1"/>
      <c r="B106" s="1">
        <v>5330</v>
      </c>
      <c r="C106" s="1" t="s">
        <v>97</v>
      </c>
      <c r="D106" s="1">
        <v>150473</v>
      </c>
      <c r="E106">
        <v>8832343.78</v>
      </c>
      <c r="F106" s="14">
        <f t="shared" si="3"/>
        <v>1.70365877674204</v>
      </c>
      <c r="G106">
        <v>0.68</v>
      </c>
      <c r="H106">
        <v>0</v>
      </c>
      <c r="I106">
        <f t="shared" ref="I106:I108" si="6">G106*H106</f>
        <v>0</v>
      </c>
      <c r="K106" s="9"/>
      <c r="L106" s="9">
        <v>3658</v>
      </c>
      <c r="M106" s="1" t="s">
        <v>93</v>
      </c>
      <c r="N106" s="1">
        <v>957711.15</v>
      </c>
    </row>
    <row r="107" hidden="1" spans="1:14">
      <c r="A107" s="1"/>
      <c r="B107" s="1">
        <v>5331</v>
      </c>
      <c r="C107" s="1" t="s">
        <v>97</v>
      </c>
      <c r="D107" s="1">
        <v>555547.68</v>
      </c>
      <c r="E107">
        <v>8832343.78</v>
      </c>
      <c r="F107" s="14">
        <f t="shared" si="3"/>
        <v>6.28992364697109</v>
      </c>
      <c r="G107">
        <v>3.12</v>
      </c>
      <c r="H107">
        <v>0</v>
      </c>
      <c r="I107">
        <f t="shared" si="6"/>
        <v>0</v>
      </c>
      <c r="K107" s="9"/>
      <c r="L107" s="9">
        <v>3662</v>
      </c>
      <c r="M107" s="1" t="s">
        <v>97</v>
      </c>
      <c r="N107" s="1">
        <v>6080569.44</v>
      </c>
    </row>
    <row r="108" hidden="1" spans="1:14">
      <c r="A108" s="1" t="s">
        <v>19</v>
      </c>
      <c r="B108" s="1">
        <v>118</v>
      </c>
      <c r="C108" s="1" t="s">
        <v>97</v>
      </c>
      <c r="D108" s="1">
        <v>642939.9</v>
      </c>
      <c r="E108">
        <v>11438680.82</v>
      </c>
      <c r="F108" s="14">
        <f t="shared" si="3"/>
        <v>5.62075216641983</v>
      </c>
      <c r="G108">
        <v>4.42</v>
      </c>
      <c r="H108">
        <v>0</v>
      </c>
      <c r="I108">
        <f t="shared" si="6"/>
        <v>0</v>
      </c>
      <c r="K108" s="9"/>
      <c r="L108" s="9">
        <v>4327</v>
      </c>
      <c r="M108" s="1" t="s">
        <v>93</v>
      </c>
      <c r="N108" s="1">
        <v>957711.15</v>
      </c>
    </row>
    <row r="109" spans="1:14">
      <c r="A109" s="1"/>
      <c r="B109" s="1">
        <v>135</v>
      </c>
      <c r="C109" s="1" t="s">
        <v>93</v>
      </c>
      <c r="D109" s="1">
        <v>2346836.98</v>
      </c>
      <c r="E109">
        <v>13728109.83</v>
      </c>
      <c r="F109" s="14">
        <f t="shared" si="3"/>
        <v>17.095120953006</v>
      </c>
      <c r="G109">
        <v>15.83</v>
      </c>
      <c r="H109">
        <v>300</v>
      </c>
      <c r="K109" s="9"/>
      <c r="L109" s="9">
        <v>4409</v>
      </c>
      <c r="M109" s="1" t="s">
        <v>97</v>
      </c>
      <c r="N109" s="1">
        <v>6080569.44</v>
      </c>
    </row>
    <row r="110" hidden="1" spans="1:14">
      <c r="A110" s="1"/>
      <c r="B110" s="1">
        <v>136</v>
      </c>
      <c r="C110" s="1" t="s">
        <v>97</v>
      </c>
      <c r="D110" s="1">
        <v>1008101.7</v>
      </c>
      <c r="E110">
        <v>11438680.82</v>
      </c>
      <c r="F110" s="14">
        <f t="shared" si="3"/>
        <v>8.81309406096358</v>
      </c>
      <c r="G110">
        <v>6.62</v>
      </c>
      <c r="H110">
        <v>0</v>
      </c>
      <c r="I110">
        <f>G110*H110</f>
        <v>0</v>
      </c>
      <c r="K110" s="9"/>
      <c r="L110" s="9">
        <v>4487</v>
      </c>
      <c r="M110" s="1" t="s">
        <v>93</v>
      </c>
      <c r="N110" s="1">
        <v>7297572.23</v>
      </c>
    </row>
    <row r="111" spans="1:14">
      <c r="A111" s="1"/>
      <c r="B111" s="1">
        <v>144</v>
      </c>
      <c r="C111" s="1" t="s">
        <v>97</v>
      </c>
      <c r="D111" s="1">
        <v>1538173</v>
      </c>
      <c r="E111">
        <v>11438680.82</v>
      </c>
      <c r="F111" s="14">
        <f t="shared" si="3"/>
        <v>13.447118808583</v>
      </c>
      <c r="G111">
        <v>9.79</v>
      </c>
      <c r="H111">
        <v>100</v>
      </c>
      <c r="K111" s="9"/>
      <c r="L111" s="9">
        <v>4656</v>
      </c>
      <c r="M111" s="1" t="s">
        <v>97</v>
      </c>
      <c r="N111" s="1">
        <v>6080569.44</v>
      </c>
    </row>
    <row r="112" hidden="1" spans="1:14">
      <c r="A112" s="1"/>
      <c r="B112" s="1">
        <v>1152</v>
      </c>
      <c r="C112" s="1" t="s">
        <v>93</v>
      </c>
      <c r="D112" s="1">
        <v>765616.63</v>
      </c>
      <c r="E112">
        <v>13728109.83</v>
      </c>
      <c r="F112" s="14">
        <f t="shared" si="3"/>
        <v>5.57699959776618</v>
      </c>
      <c r="G112">
        <v>4.66</v>
      </c>
      <c r="H112">
        <v>0</v>
      </c>
      <c r="I112">
        <f>G112*H112</f>
        <v>0</v>
      </c>
      <c r="K112" s="9"/>
      <c r="L112" s="9">
        <v>4730</v>
      </c>
      <c r="M112" s="1" t="s">
        <v>97</v>
      </c>
      <c r="N112" s="1">
        <v>6080569.44</v>
      </c>
    </row>
    <row r="113" spans="1:14">
      <c r="A113" s="1"/>
      <c r="B113" s="1">
        <v>2378</v>
      </c>
      <c r="C113" s="1" t="s">
        <v>93</v>
      </c>
      <c r="D113" s="1">
        <v>3161215</v>
      </c>
      <c r="E113">
        <v>13728109.83</v>
      </c>
      <c r="F113" s="14">
        <f t="shared" si="3"/>
        <v>23.0273143145446</v>
      </c>
      <c r="G113">
        <v>21.1</v>
      </c>
      <c r="H113">
        <v>400</v>
      </c>
      <c r="K113" s="9"/>
      <c r="L113" s="9">
        <v>4889</v>
      </c>
      <c r="M113" s="1" t="s">
        <v>97</v>
      </c>
      <c r="N113" s="1">
        <v>6080569.44</v>
      </c>
    </row>
    <row r="114" spans="1:14">
      <c r="A114" s="1"/>
      <c r="B114" s="1">
        <v>4302</v>
      </c>
      <c r="C114" s="1" t="s">
        <v>97</v>
      </c>
      <c r="D114" s="1">
        <v>1436094.19</v>
      </c>
      <c r="E114">
        <v>11438680.82</v>
      </c>
      <c r="F114" s="14">
        <f t="shared" si="3"/>
        <v>12.5547186130857</v>
      </c>
      <c r="G114">
        <v>9.51</v>
      </c>
      <c r="H114">
        <v>100</v>
      </c>
      <c r="K114" s="9"/>
      <c r="L114" s="9">
        <v>4890</v>
      </c>
      <c r="M114" s="1" t="s">
        <v>93</v>
      </c>
      <c r="N114" s="1">
        <v>7297572.23</v>
      </c>
    </row>
    <row r="115" spans="1:14">
      <c r="A115" s="1"/>
      <c r="B115" s="1">
        <v>4640</v>
      </c>
      <c r="C115" s="1" t="s">
        <v>97</v>
      </c>
      <c r="D115" s="1">
        <v>1358879</v>
      </c>
      <c r="E115">
        <v>11438680.82</v>
      </c>
      <c r="F115" s="14">
        <f t="shared" si="3"/>
        <v>11.8796828181801</v>
      </c>
      <c r="G115">
        <v>9.88</v>
      </c>
      <c r="H115">
        <v>50</v>
      </c>
      <c r="K115" s="9"/>
      <c r="L115" s="9">
        <v>4973</v>
      </c>
      <c r="M115" s="1" t="s">
        <v>97</v>
      </c>
      <c r="N115" s="1">
        <v>6080569.44</v>
      </c>
    </row>
    <row r="116" hidden="1" spans="1:14">
      <c r="A116" s="1"/>
      <c r="B116" s="1">
        <v>5174</v>
      </c>
      <c r="C116" s="1" t="s">
        <v>97</v>
      </c>
      <c r="D116" s="1">
        <v>583184</v>
      </c>
      <c r="E116">
        <v>11438680.82</v>
      </c>
      <c r="F116" s="14">
        <f t="shared" si="3"/>
        <v>5.09835014349146</v>
      </c>
      <c r="G116">
        <v>3.41</v>
      </c>
      <c r="H116">
        <v>0</v>
      </c>
      <c r="I116">
        <f t="shared" ref="I116:I121" si="7">G116*H116</f>
        <v>0</v>
      </c>
      <c r="K116" s="9"/>
      <c r="L116" s="9">
        <v>5166</v>
      </c>
      <c r="M116" s="1" t="s">
        <v>93</v>
      </c>
      <c r="N116" s="1">
        <v>7297572.23</v>
      </c>
    </row>
    <row r="117" hidden="1" spans="1:14">
      <c r="A117" s="1"/>
      <c r="B117" s="1">
        <v>5188</v>
      </c>
      <c r="C117" s="1" t="s">
        <v>97</v>
      </c>
      <c r="D117" s="1">
        <v>1067132.71</v>
      </c>
      <c r="E117">
        <v>11438680.82</v>
      </c>
      <c r="F117" s="14">
        <f t="shared" si="3"/>
        <v>9.32915890208396</v>
      </c>
      <c r="G117">
        <v>6.79</v>
      </c>
      <c r="H117">
        <v>0</v>
      </c>
      <c r="K117" s="9"/>
      <c r="L117" s="9">
        <v>5167</v>
      </c>
      <c r="M117" s="1" t="s">
        <v>117</v>
      </c>
      <c r="N117" s="1">
        <v>4866018.9</v>
      </c>
    </row>
    <row r="118" spans="1:14">
      <c r="A118" s="1"/>
      <c r="B118" s="1">
        <v>5196</v>
      </c>
      <c r="C118" s="1" t="s">
        <v>117</v>
      </c>
      <c r="D118" s="1">
        <v>979316.9</v>
      </c>
      <c r="E118">
        <v>9153408.92</v>
      </c>
      <c r="F118" s="14">
        <f t="shared" si="3"/>
        <v>10.6989309508528</v>
      </c>
      <c r="G118">
        <v>5.68</v>
      </c>
      <c r="H118">
        <v>50</v>
      </c>
      <c r="K118" s="9"/>
      <c r="L118" s="9">
        <v>5183</v>
      </c>
      <c r="M118" s="1" t="s">
        <v>97</v>
      </c>
      <c r="N118" s="1">
        <v>6080569.44</v>
      </c>
    </row>
    <row r="119" hidden="1" spans="1:14">
      <c r="A119" s="1"/>
      <c r="B119" s="1">
        <v>5207</v>
      </c>
      <c r="C119" s="1" t="s">
        <v>97</v>
      </c>
      <c r="D119" s="1">
        <v>251857</v>
      </c>
      <c r="E119">
        <v>11438680.82</v>
      </c>
      <c r="F119" s="14">
        <f t="shared" si="3"/>
        <v>2.20180109894875</v>
      </c>
      <c r="G119">
        <v>1.79</v>
      </c>
      <c r="H119">
        <v>0</v>
      </c>
      <c r="I119">
        <f t="shared" si="7"/>
        <v>0</v>
      </c>
      <c r="K119" s="9"/>
      <c r="L119" s="9">
        <v>5253</v>
      </c>
      <c r="M119" s="1" t="s">
        <v>117</v>
      </c>
      <c r="N119" s="1">
        <v>638553.15</v>
      </c>
    </row>
    <row r="120" spans="1:14">
      <c r="A120" s="1" t="s">
        <v>20</v>
      </c>
      <c r="B120" s="1">
        <v>799</v>
      </c>
      <c r="C120" s="1" t="s">
        <v>93</v>
      </c>
      <c r="D120" s="1">
        <v>2586044</v>
      </c>
      <c r="E120">
        <v>12202512.67</v>
      </c>
      <c r="F120" s="14">
        <f t="shared" si="3"/>
        <v>21.1927171881396</v>
      </c>
      <c r="G120">
        <v>17.93</v>
      </c>
      <c r="H120">
        <v>400</v>
      </c>
      <c r="K120" s="9"/>
      <c r="L120" s="9">
        <v>5346</v>
      </c>
      <c r="M120" s="1" t="s">
        <v>97</v>
      </c>
      <c r="N120" s="1">
        <v>6080569.44</v>
      </c>
    </row>
    <row r="121" hidden="1" spans="1:14">
      <c r="A121" s="1"/>
      <c r="B121" s="1">
        <v>3250</v>
      </c>
      <c r="C121" s="1" t="s">
        <v>97</v>
      </c>
      <c r="D121" s="1">
        <v>506266.9</v>
      </c>
      <c r="E121">
        <v>10167500.2</v>
      </c>
      <c r="F121" s="14">
        <f t="shared" si="3"/>
        <v>4.97926619170364</v>
      </c>
      <c r="G121">
        <v>3.17</v>
      </c>
      <c r="H121">
        <v>0</v>
      </c>
      <c r="I121">
        <f t="shared" si="7"/>
        <v>0</v>
      </c>
      <c r="K121" s="9"/>
      <c r="L121" s="9">
        <v>5347</v>
      </c>
      <c r="M121" s="1" t="s">
        <v>97</v>
      </c>
      <c r="N121" s="1">
        <v>6080569.44</v>
      </c>
    </row>
    <row r="122" spans="1:14">
      <c r="A122" s="1"/>
      <c r="B122" s="1">
        <v>3552</v>
      </c>
      <c r="C122" s="1" t="s">
        <v>97</v>
      </c>
      <c r="D122" s="1">
        <v>1684520.18</v>
      </c>
      <c r="E122">
        <v>10167500.2</v>
      </c>
      <c r="F122" s="14">
        <f t="shared" si="3"/>
        <v>16.5676926173063</v>
      </c>
      <c r="G122">
        <v>11.07</v>
      </c>
      <c r="H122">
        <v>200</v>
      </c>
      <c r="K122" s="9"/>
      <c r="L122" s="9">
        <v>5348</v>
      </c>
      <c r="M122" s="1" t="s">
        <v>97</v>
      </c>
      <c r="N122" s="1">
        <v>6080569.44</v>
      </c>
    </row>
    <row r="123" spans="1:14">
      <c r="A123" s="1"/>
      <c r="B123" s="1">
        <v>3925</v>
      </c>
      <c r="C123" s="1" t="s">
        <v>97</v>
      </c>
      <c r="D123" s="1">
        <v>1239000</v>
      </c>
      <c r="E123">
        <v>10167500.2</v>
      </c>
      <c r="F123" s="14">
        <f t="shared" si="3"/>
        <v>12.1858861630512</v>
      </c>
      <c r="G123">
        <v>8.21</v>
      </c>
      <c r="H123">
        <v>100</v>
      </c>
      <c r="K123" s="9"/>
      <c r="L123" s="9">
        <v>5349</v>
      </c>
      <c r="M123" s="1" t="s">
        <v>97</v>
      </c>
      <c r="N123" s="1">
        <v>6080569.44</v>
      </c>
    </row>
    <row r="124" hidden="1" spans="1:14">
      <c r="A124" s="1"/>
      <c r="B124" s="1">
        <v>3967</v>
      </c>
      <c r="C124" s="1" t="s">
        <v>93</v>
      </c>
      <c r="D124" s="1">
        <v>1158318.56</v>
      </c>
      <c r="E124">
        <v>12202512.67</v>
      </c>
      <c r="F124" s="14">
        <f t="shared" si="3"/>
        <v>9.4924593919721</v>
      </c>
      <c r="G124">
        <v>7.19</v>
      </c>
      <c r="H124">
        <v>0</v>
      </c>
      <c r="K124" s="9"/>
      <c r="L124" s="9">
        <v>5356</v>
      </c>
      <c r="M124" s="1" t="s">
        <v>97</v>
      </c>
      <c r="N124" s="1">
        <v>6080569.44</v>
      </c>
    </row>
    <row r="125" spans="1:14">
      <c r="A125" s="1"/>
      <c r="B125" s="1">
        <v>4088</v>
      </c>
      <c r="C125" s="1" t="s">
        <v>97</v>
      </c>
      <c r="D125" s="1">
        <v>1540830.2</v>
      </c>
      <c r="E125">
        <v>10167500.2</v>
      </c>
      <c r="F125" s="14">
        <f t="shared" si="3"/>
        <v>15.1544644179107</v>
      </c>
      <c r="G125">
        <v>10.98</v>
      </c>
      <c r="H125">
        <v>200</v>
      </c>
      <c r="K125" s="11"/>
      <c r="L125" s="9">
        <v>5357</v>
      </c>
      <c r="M125" s="1" t="s">
        <v>97</v>
      </c>
      <c r="N125" s="1">
        <v>6080569.44</v>
      </c>
    </row>
    <row r="126" hidden="1" spans="1:14">
      <c r="A126" s="1"/>
      <c r="B126" s="1">
        <v>4315</v>
      </c>
      <c r="C126" s="1" t="s">
        <v>97</v>
      </c>
      <c r="D126" s="1">
        <v>388081</v>
      </c>
      <c r="E126">
        <v>10167500.2</v>
      </c>
      <c r="F126" s="14">
        <f t="shared" si="3"/>
        <v>3.81687723005897</v>
      </c>
      <c r="G126">
        <v>2.25</v>
      </c>
      <c r="H126">
        <v>0</v>
      </c>
      <c r="I126">
        <f t="shared" ref="I126:I128" si="8">G126*H126</f>
        <v>0</v>
      </c>
      <c r="K126" s="9" t="s">
        <v>18</v>
      </c>
      <c r="L126" s="9">
        <v>4022</v>
      </c>
      <c r="M126" s="1" t="s">
        <v>93</v>
      </c>
      <c r="N126" s="1">
        <v>1920495.44</v>
      </c>
    </row>
    <row r="127" hidden="1" spans="1:14">
      <c r="A127" s="1"/>
      <c r="B127" s="1">
        <v>4589</v>
      </c>
      <c r="C127" s="1" t="s">
        <v>97</v>
      </c>
      <c r="D127" s="1">
        <v>887969</v>
      </c>
      <c r="E127">
        <v>10167500.2</v>
      </c>
      <c r="F127" s="14">
        <f t="shared" si="3"/>
        <v>8.73340528677836</v>
      </c>
      <c r="G127">
        <v>5.23</v>
      </c>
      <c r="H127">
        <v>0</v>
      </c>
      <c r="I127">
        <f t="shared" si="8"/>
        <v>0</v>
      </c>
      <c r="K127" s="9"/>
      <c r="L127" s="9">
        <v>4858</v>
      </c>
      <c r="M127" s="1" t="s">
        <v>97</v>
      </c>
      <c r="N127" s="1">
        <v>8832343.78</v>
      </c>
    </row>
    <row r="128" hidden="1" spans="1:14">
      <c r="A128" s="1"/>
      <c r="B128" s="1">
        <v>4672</v>
      </c>
      <c r="C128" s="1" t="s">
        <v>97</v>
      </c>
      <c r="D128" s="1">
        <v>732577.16</v>
      </c>
      <c r="E128">
        <v>10167500.2</v>
      </c>
      <c r="F128" s="14">
        <f t="shared" si="3"/>
        <v>7.20508626102609</v>
      </c>
      <c r="G128">
        <v>4.14</v>
      </c>
      <c r="H128">
        <v>0</v>
      </c>
      <c r="I128">
        <f t="shared" si="8"/>
        <v>0</v>
      </c>
      <c r="K128" s="9"/>
      <c r="L128" s="9">
        <v>4906</v>
      </c>
      <c r="M128" s="1" t="s">
        <v>97</v>
      </c>
      <c r="N128" s="1">
        <v>8832343.78</v>
      </c>
    </row>
    <row r="129" spans="1:14">
      <c r="A129" s="1"/>
      <c r="B129" s="1">
        <v>4747</v>
      </c>
      <c r="C129" s="1" t="s">
        <v>97</v>
      </c>
      <c r="D129" s="1">
        <v>1573608.91</v>
      </c>
      <c r="E129">
        <v>10167500.2</v>
      </c>
      <c r="F129" s="14">
        <f t="shared" si="3"/>
        <v>15.4768515273794</v>
      </c>
      <c r="G129">
        <v>10.22</v>
      </c>
      <c r="H129">
        <v>200</v>
      </c>
      <c r="K129" s="9"/>
      <c r="L129" s="9">
        <v>4948</v>
      </c>
      <c r="M129" s="1" t="s">
        <v>93</v>
      </c>
      <c r="N129" s="1">
        <v>10599872.98</v>
      </c>
    </row>
    <row r="130" spans="1:14">
      <c r="A130" s="1"/>
      <c r="B130" s="1">
        <v>4987</v>
      </c>
      <c r="C130" s="1" t="s">
        <v>117</v>
      </c>
      <c r="D130" s="1">
        <v>1048325</v>
      </c>
      <c r="E130">
        <v>8135446.31</v>
      </c>
      <c r="F130" s="14">
        <f t="shared" si="3"/>
        <v>12.8858941483199</v>
      </c>
      <c r="G130">
        <v>7.02</v>
      </c>
      <c r="H130">
        <v>100</v>
      </c>
      <c r="K130" s="9"/>
      <c r="L130" s="9">
        <v>5001</v>
      </c>
      <c r="M130" s="1" t="s">
        <v>97</v>
      </c>
      <c r="N130" s="1">
        <v>8832343.78</v>
      </c>
    </row>
    <row r="131" spans="1:14">
      <c r="A131" s="1"/>
      <c r="B131" s="1">
        <v>5101</v>
      </c>
      <c r="C131" s="1" t="s">
        <v>117</v>
      </c>
      <c r="D131" s="1">
        <v>1462647</v>
      </c>
      <c r="E131">
        <v>8135446.31</v>
      </c>
      <c r="F131" s="14">
        <f t="shared" si="3"/>
        <v>17.9786940293876</v>
      </c>
      <c r="G131">
        <v>9.61</v>
      </c>
      <c r="H131">
        <v>300</v>
      </c>
      <c r="K131" s="9"/>
      <c r="L131" s="9">
        <v>5067</v>
      </c>
      <c r="M131" s="1" t="s">
        <v>93</v>
      </c>
      <c r="N131" s="1">
        <v>10599872.98</v>
      </c>
    </row>
    <row r="132" spans="1:14">
      <c r="A132" s="1"/>
      <c r="B132" s="1">
        <v>5229</v>
      </c>
      <c r="C132" s="1" t="s">
        <v>97</v>
      </c>
      <c r="D132" s="1">
        <v>2368947.85</v>
      </c>
      <c r="E132">
        <v>10167500.2</v>
      </c>
      <c r="F132" s="14">
        <f t="shared" ref="F132:F191" si="9">D132/E132%</f>
        <v>23.2992161632807</v>
      </c>
      <c r="G132">
        <v>15.62</v>
      </c>
      <c r="H132">
        <v>400</v>
      </c>
      <c r="K132" s="9"/>
      <c r="L132" s="9">
        <v>5097</v>
      </c>
      <c r="M132" s="1" t="s">
        <v>97</v>
      </c>
      <c r="N132" s="1">
        <v>1600253.13</v>
      </c>
    </row>
    <row r="133" hidden="1" spans="1:14">
      <c r="A133" s="1"/>
      <c r="B133" s="1">
        <v>5334</v>
      </c>
      <c r="C133" s="1" t="s">
        <v>97</v>
      </c>
      <c r="D133" s="1">
        <v>922555</v>
      </c>
      <c r="E133">
        <v>10167500.2</v>
      </c>
      <c r="F133" s="14">
        <f t="shared" si="9"/>
        <v>9.07356756186737</v>
      </c>
      <c r="G133">
        <v>6.37</v>
      </c>
      <c r="H133">
        <v>0</v>
      </c>
      <c r="K133" s="9"/>
      <c r="L133" s="9">
        <v>5261</v>
      </c>
      <c r="M133" s="1" t="s">
        <v>97</v>
      </c>
      <c r="N133" s="1">
        <v>1600253.13</v>
      </c>
    </row>
    <row r="134" spans="1:14">
      <c r="A134" s="1" t="s">
        <v>21</v>
      </c>
      <c r="B134" s="1">
        <v>2694</v>
      </c>
      <c r="C134" s="1" t="s">
        <v>97</v>
      </c>
      <c r="D134" s="1">
        <v>875935.18</v>
      </c>
      <c r="E134">
        <v>8033642.91</v>
      </c>
      <c r="F134" s="14">
        <f t="shared" si="9"/>
        <v>10.9033372507716</v>
      </c>
      <c r="G134">
        <v>5.62</v>
      </c>
      <c r="H134">
        <v>50</v>
      </c>
      <c r="K134" s="9"/>
      <c r="L134" s="9">
        <v>5300</v>
      </c>
      <c r="M134" s="1" t="s">
        <v>117</v>
      </c>
      <c r="N134" s="1">
        <v>7067320.69</v>
      </c>
    </row>
    <row r="135" spans="1:14">
      <c r="A135" s="1"/>
      <c r="B135" s="1">
        <v>2700</v>
      </c>
      <c r="C135" s="1" t="s">
        <v>93</v>
      </c>
      <c r="D135" s="1">
        <v>2261813.13</v>
      </c>
      <c r="E135">
        <v>9641261.77</v>
      </c>
      <c r="F135" s="14">
        <f t="shared" si="9"/>
        <v>23.4597211854357</v>
      </c>
      <c r="G135">
        <v>17.31</v>
      </c>
      <c r="H135">
        <v>400</v>
      </c>
      <c r="K135" s="9"/>
      <c r="L135" s="9">
        <v>5301</v>
      </c>
      <c r="M135" s="1" t="s">
        <v>117</v>
      </c>
      <c r="N135" s="1">
        <v>7067320.69</v>
      </c>
    </row>
    <row r="136" spans="1:14">
      <c r="A136" s="1"/>
      <c r="B136" s="1">
        <v>2707</v>
      </c>
      <c r="C136" s="1" t="s">
        <v>93</v>
      </c>
      <c r="D136" s="1">
        <v>1224527.04</v>
      </c>
      <c r="E136">
        <v>9641261.77</v>
      </c>
      <c r="F136" s="14">
        <f t="shared" si="9"/>
        <v>12.7009002474165</v>
      </c>
      <c r="G136">
        <v>7.59</v>
      </c>
      <c r="H136">
        <v>100</v>
      </c>
      <c r="K136" s="9"/>
      <c r="L136" s="9">
        <v>5329</v>
      </c>
      <c r="M136" s="1" t="s">
        <v>97</v>
      </c>
      <c r="N136" s="1">
        <v>8832343.78</v>
      </c>
    </row>
    <row r="137" spans="1:14">
      <c r="A137" s="1"/>
      <c r="B137" s="1">
        <v>2709</v>
      </c>
      <c r="C137" s="1" t="s">
        <v>93</v>
      </c>
      <c r="D137" s="1">
        <v>1642850.57</v>
      </c>
      <c r="E137">
        <v>9641261.77</v>
      </c>
      <c r="F137" s="14">
        <f t="shared" si="9"/>
        <v>17.0397880401084</v>
      </c>
      <c r="G137">
        <v>10.85</v>
      </c>
      <c r="H137">
        <v>300</v>
      </c>
      <c r="K137" s="9"/>
      <c r="L137" s="9">
        <v>5330</v>
      </c>
      <c r="M137" s="1" t="s">
        <v>97</v>
      </c>
      <c r="N137" s="1">
        <v>8832343.78</v>
      </c>
    </row>
    <row r="138" hidden="1" spans="1:14">
      <c r="A138" s="1"/>
      <c r="B138" s="1">
        <v>2730</v>
      </c>
      <c r="C138" s="1" t="s">
        <v>97</v>
      </c>
      <c r="D138" s="1">
        <v>361550</v>
      </c>
      <c r="E138">
        <v>8033642.91</v>
      </c>
      <c r="F138" s="14">
        <f t="shared" si="9"/>
        <v>4.50044897502172</v>
      </c>
      <c r="G138">
        <v>2.14</v>
      </c>
      <c r="H138">
        <v>0</v>
      </c>
      <c r="I138">
        <f>G138*H138</f>
        <v>0</v>
      </c>
      <c r="K138" s="11"/>
      <c r="L138" s="9">
        <v>5331</v>
      </c>
      <c r="M138" s="1" t="s">
        <v>97</v>
      </c>
      <c r="N138" s="1">
        <v>8832343.78</v>
      </c>
    </row>
    <row r="139" spans="1:14">
      <c r="A139" s="1"/>
      <c r="B139" s="1">
        <v>2793</v>
      </c>
      <c r="C139" s="1" t="s">
        <v>93</v>
      </c>
      <c r="D139" s="1">
        <v>1283792</v>
      </c>
      <c r="E139">
        <v>9641261.77</v>
      </c>
      <c r="F139" s="14">
        <f t="shared" si="9"/>
        <v>13.315601532516</v>
      </c>
      <c r="G139">
        <v>10.1</v>
      </c>
      <c r="H139">
        <v>100</v>
      </c>
      <c r="K139" s="9" t="s">
        <v>19</v>
      </c>
      <c r="L139" s="9">
        <v>81</v>
      </c>
      <c r="M139" s="1" t="s">
        <v>97</v>
      </c>
      <c r="N139" s="1">
        <v>1359898.41</v>
      </c>
    </row>
    <row r="140" spans="1:14">
      <c r="A140" s="1"/>
      <c r="B140" s="1">
        <v>3456</v>
      </c>
      <c r="C140" s="1" t="s">
        <v>97</v>
      </c>
      <c r="D140" s="1">
        <v>933625.24</v>
      </c>
      <c r="E140">
        <v>8033642.91</v>
      </c>
      <c r="F140" s="14">
        <f t="shared" si="9"/>
        <v>11.6214431044459</v>
      </c>
      <c r="G140">
        <v>5.57</v>
      </c>
      <c r="H140">
        <v>50</v>
      </c>
      <c r="K140" s="9"/>
      <c r="L140" s="9">
        <v>118</v>
      </c>
      <c r="M140" s="1" t="s">
        <v>97</v>
      </c>
      <c r="N140" s="1">
        <v>11438680.82</v>
      </c>
    </row>
    <row r="141" spans="1:14">
      <c r="A141" s="1"/>
      <c r="B141" s="1">
        <v>4190</v>
      </c>
      <c r="C141" s="1" t="s">
        <v>97</v>
      </c>
      <c r="D141" s="1">
        <v>1341770</v>
      </c>
      <c r="E141">
        <v>8033642.91</v>
      </c>
      <c r="F141" s="14">
        <f t="shared" si="9"/>
        <v>16.7018874878022</v>
      </c>
      <c r="G141">
        <v>10.55</v>
      </c>
      <c r="H141">
        <v>200</v>
      </c>
      <c r="K141" s="9"/>
      <c r="L141" s="9">
        <v>135</v>
      </c>
      <c r="M141" s="1" t="s">
        <v>93</v>
      </c>
      <c r="N141" s="1">
        <v>13728109.83</v>
      </c>
    </row>
    <row r="142" spans="1:14">
      <c r="A142" s="1"/>
      <c r="B142" s="1">
        <v>4192</v>
      </c>
      <c r="C142" s="1" t="s">
        <v>93</v>
      </c>
      <c r="D142" s="1">
        <v>1375767</v>
      </c>
      <c r="E142">
        <v>9641261.77</v>
      </c>
      <c r="F142" s="14">
        <f t="shared" si="9"/>
        <v>14.2695741783599</v>
      </c>
      <c r="G142">
        <v>9.27</v>
      </c>
      <c r="H142">
        <v>100</v>
      </c>
      <c r="K142" s="9"/>
      <c r="L142" s="9">
        <v>136</v>
      </c>
      <c r="M142" s="1" t="s">
        <v>97</v>
      </c>
      <c r="N142" s="1">
        <v>11438680.82</v>
      </c>
    </row>
    <row r="143" hidden="1" spans="1:14">
      <c r="A143" s="1"/>
      <c r="B143" s="1">
        <v>4193</v>
      </c>
      <c r="C143" s="1" t="s">
        <v>117</v>
      </c>
      <c r="D143" s="1">
        <v>429977</v>
      </c>
      <c r="E143">
        <v>6428247.25</v>
      </c>
      <c r="F143" s="14">
        <f t="shared" si="9"/>
        <v>6.68886841588117</v>
      </c>
      <c r="G143">
        <v>2.96</v>
      </c>
      <c r="H143">
        <v>0</v>
      </c>
      <c r="I143">
        <f t="shared" ref="I143:I148" si="10">G143*H143</f>
        <v>0</v>
      </c>
      <c r="K143" s="9"/>
      <c r="L143" s="9">
        <v>144</v>
      </c>
      <c r="M143" s="1" t="s">
        <v>97</v>
      </c>
      <c r="N143" s="1">
        <v>11438680.82</v>
      </c>
    </row>
    <row r="144" spans="1:14">
      <c r="A144" s="1"/>
      <c r="B144" s="1">
        <v>4448</v>
      </c>
      <c r="C144" s="1" t="s">
        <v>93</v>
      </c>
      <c r="D144" s="1">
        <v>1337294.13</v>
      </c>
      <c r="E144">
        <v>9641261.77</v>
      </c>
      <c r="F144" s="14">
        <f t="shared" si="9"/>
        <v>13.8705302469969</v>
      </c>
      <c r="G144">
        <v>8.34</v>
      </c>
      <c r="H144">
        <v>100</v>
      </c>
      <c r="K144" s="9"/>
      <c r="L144" s="9">
        <v>1152</v>
      </c>
      <c r="M144" s="1" t="s">
        <v>93</v>
      </c>
      <c r="N144" s="1">
        <v>13728109.83</v>
      </c>
    </row>
    <row r="145" spans="1:14">
      <c r="A145" s="1"/>
      <c r="B145" s="1">
        <v>4473</v>
      </c>
      <c r="C145" s="1" t="s">
        <v>97</v>
      </c>
      <c r="D145" s="1">
        <v>1189400.2</v>
      </c>
      <c r="E145">
        <v>8033642.91</v>
      </c>
      <c r="F145" s="14">
        <f t="shared" si="9"/>
        <v>14.8052410758695</v>
      </c>
      <c r="G145">
        <v>7.54</v>
      </c>
      <c r="H145">
        <v>100</v>
      </c>
      <c r="K145" s="9"/>
      <c r="L145" s="9">
        <v>1434</v>
      </c>
      <c r="M145" s="1" t="s">
        <v>93</v>
      </c>
      <c r="N145" s="1">
        <v>1632040.78</v>
      </c>
    </row>
    <row r="146" spans="1:14">
      <c r="A146" s="1"/>
      <c r="B146" s="1">
        <v>4945</v>
      </c>
      <c r="C146" s="1" t="s">
        <v>97</v>
      </c>
      <c r="D146" s="1">
        <v>1023162.73</v>
      </c>
      <c r="E146">
        <v>8033642.91</v>
      </c>
      <c r="F146" s="14">
        <f t="shared" si="9"/>
        <v>12.7359747185975</v>
      </c>
      <c r="G146">
        <v>6.95</v>
      </c>
      <c r="H146">
        <v>100</v>
      </c>
      <c r="K146" s="9"/>
      <c r="L146" s="9">
        <v>1616</v>
      </c>
      <c r="M146" s="1" t="s">
        <v>97</v>
      </c>
      <c r="N146" s="1">
        <v>1359898.41</v>
      </c>
    </row>
    <row r="147" hidden="1" spans="1:14">
      <c r="A147" s="1"/>
      <c r="B147" s="1">
        <v>5107</v>
      </c>
      <c r="C147" s="1" t="s">
        <v>97</v>
      </c>
      <c r="D147" s="1">
        <v>528600</v>
      </c>
      <c r="E147">
        <v>8033642.91</v>
      </c>
      <c r="F147" s="14">
        <f t="shared" si="9"/>
        <v>6.57982942385972</v>
      </c>
      <c r="G147">
        <v>3.21</v>
      </c>
      <c r="H147">
        <v>0</v>
      </c>
      <c r="I147">
        <f t="shared" si="10"/>
        <v>0</v>
      </c>
      <c r="K147" s="9"/>
      <c r="L147" s="9">
        <v>2378</v>
      </c>
      <c r="M147" s="1" t="s">
        <v>93</v>
      </c>
      <c r="N147" s="1">
        <v>13728109.83</v>
      </c>
    </row>
    <row r="148" hidden="1" spans="1:14">
      <c r="A148" s="1"/>
      <c r="B148" s="1">
        <v>5121</v>
      </c>
      <c r="C148" s="1" t="s">
        <v>93</v>
      </c>
      <c r="D148" s="1">
        <v>543081</v>
      </c>
      <c r="E148">
        <v>9641261.77</v>
      </c>
      <c r="F148" s="14">
        <f t="shared" si="9"/>
        <v>5.63288304949737</v>
      </c>
      <c r="G148">
        <v>2.56</v>
      </c>
      <c r="H148">
        <v>0</v>
      </c>
      <c r="I148">
        <f t="shared" si="10"/>
        <v>0</v>
      </c>
      <c r="K148" s="9"/>
      <c r="L148" s="9">
        <v>4078</v>
      </c>
      <c r="M148" s="1" t="s">
        <v>117</v>
      </c>
      <c r="N148" s="1">
        <v>1088163.2</v>
      </c>
    </row>
    <row r="149" spans="1:14">
      <c r="A149" s="1"/>
      <c r="B149" s="1">
        <v>5159</v>
      </c>
      <c r="C149" s="1" t="s">
        <v>97</v>
      </c>
      <c r="D149" s="1">
        <v>1063655.31</v>
      </c>
      <c r="E149">
        <v>8033642.91</v>
      </c>
      <c r="F149" s="14">
        <f t="shared" si="9"/>
        <v>13.2400123071938</v>
      </c>
      <c r="G149">
        <v>6.14</v>
      </c>
      <c r="H149">
        <v>100</v>
      </c>
      <c r="K149" s="9"/>
      <c r="L149" s="9">
        <v>4302</v>
      </c>
      <c r="M149" s="1" t="s">
        <v>97</v>
      </c>
      <c r="N149" s="1">
        <v>11438680.82</v>
      </c>
    </row>
    <row r="150" spans="1:14">
      <c r="A150" s="1"/>
      <c r="B150" s="1">
        <v>5160</v>
      </c>
      <c r="C150" s="1" t="s">
        <v>97</v>
      </c>
      <c r="D150" s="1">
        <v>969776</v>
      </c>
      <c r="E150">
        <v>8033642.91</v>
      </c>
      <c r="F150" s="14">
        <f t="shared" si="9"/>
        <v>12.0714352238989</v>
      </c>
      <c r="G150">
        <v>6.08</v>
      </c>
      <c r="H150">
        <v>100</v>
      </c>
      <c r="K150" s="9"/>
      <c r="L150" s="9">
        <v>4640</v>
      </c>
      <c r="M150" s="1" t="s">
        <v>97</v>
      </c>
      <c r="N150" s="1">
        <v>11438680.82</v>
      </c>
    </row>
    <row r="151" spans="1:14">
      <c r="A151" s="1"/>
      <c r="B151" s="1">
        <v>5192</v>
      </c>
      <c r="C151" s="1" t="s">
        <v>97</v>
      </c>
      <c r="D151" s="1">
        <v>1088225</v>
      </c>
      <c r="E151">
        <v>8033642.91</v>
      </c>
      <c r="F151" s="14">
        <f t="shared" si="9"/>
        <v>13.5458472848652</v>
      </c>
      <c r="G151">
        <v>7.96</v>
      </c>
      <c r="H151">
        <v>100</v>
      </c>
      <c r="K151" s="9"/>
      <c r="L151" s="9">
        <v>5174</v>
      </c>
      <c r="M151" s="1" t="s">
        <v>97</v>
      </c>
      <c r="N151" s="1">
        <v>11438680.82</v>
      </c>
    </row>
    <row r="152" spans="1:14">
      <c r="A152" s="1"/>
      <c r="B152" s="1">
        <v>5193</v>
      </c>
      <c r="C152" s="1" t="s">
        <v>97</v>
      </c>
      <c r="D152" s="1">
        <v>924442.64</v>
      </c>
      <c r="E152">
        <v>8033642.91</v>
      </c>
      <c r="F152" s="14">
        <f t="shared" si="9"/>
        <v>11.5071412851732</v>
      </c>
      <c r="G152">
        <v>6.71</v>
      </c>
      <c r="H152">
        <v>50</v>
      </c>
      <c r="K152" s="9"/>
      <c r="L152" s="9">
        <v>5188</v>
      </c>
      <c r="M152" s="1" t="s">
        <v>97</v>
      </c>
      <c r="N152" s="1">
        <v>11438680.82</v>
      </c>
    </row>
    <row r="153" spans="1:14">
      <c r="A153" s="1"/>
      <c r="B153" s="1">
        <v>5198</v>
      </c>
      <c r="C153" s="1" t="s">
        <v>97</v>
      </c>
      <c r="D153" s="1">
        <v>848429.34</v>
      </c>
      <c r="E153">
        <v>8033642.91</v>
      </c>
      <c r="F153" s="14">
        <f t="shared" si="9"/>
        <v>10.5609540964773</v>
      </c>
      <c r="G153">
        <v>5.45</v>
      </c>
      <c r="H153">
        <v>50</v>
      </c>
      <c r="K153" s="9"/>
      <c r="L153" s="9">
        <v>5196</v>
      </c>
      <c r="M153" s="1" t="s">
        <v>117</v>
      </c>
      <c r="N153" s="1">
        <v>9153408.92</v>
      </c>
    </row>
    <row r="154" hidden="1" spans="1:14">
      <c r="A154" s="1"/>
      <c r="B154" s="1">
        <v>5221</v>
      </c>
      <c r="C154" s="1" t="s">
        <v>97</v>
      </c>
      <c r="D154" s="1">
        <v>359960.22</v>
      </c>
      <c r="E154">
        <v>8033642.91</v>
      </c>
      <c r="F154" s="14">
        <f t="shared" si="9"/>
        <v>4.48065994509084</v>
      </c>
      <c r="G154">
        <v>2.26</v>
      </c>
      <c r="H154">
        <v>0</v>
      </c>
      <c r="I154">
        <f t="shared" ref="I154:I158" si="11">G154*H154</f>
        <v>0</v>
      </c>
      <c r="K154" s="11"/>
      <c r="L154" s="9">
        <v>5207</v>
      </c>
      <c r="M154" s="1" t="s">
        <v>97</v>
      </c>
      <c r="N154" s="1">
        <v>11438680.82</v>
      </c>
    </row>
    <row r="155" hidden="1" spans="1:14">
      <c r="A155" s="1"/>
      <c r="B155" s="1">
        <v>5234</v>
      </c>
      <c r="C155" s="1" t="s">
        <v>97</v>
      </c>
      <c r="D155" s="1">
        <v>580451.55</v>
      </c>
      <c r="E155">
        <v>8033642.91</v>
      </c>
      <c r="F155" s="14">
        <f t="shared" si="9"/>
        <v>7.22525953048615</v>
      </c>
      <c r="G155">
        <v>3.66</v>
      </c>
      <c r="H155">
        <v>0</v>
      </c>
      <c r="I155">
        <f t="shared" si="11"/>
        <v>0</v>
      </c>
      <c r="K155" s="9" t="s">
        <v>20</v>
      </c>
      <c r="L155" s="9">
        <v>103</v>
      </c>
      <c r="M155" s="1" t="s">
        <v>93</v>
      </c>
      <c r="N155" s="1">
        <v>1646352.44</v>
      </c>
    </row>
    <row r="156" spans="1:14">
      <c r="A156" s="1"/>
      <c r="B156" s="1">
        <v>5312</v>
      </c>
      <c r="C156" s="1" t="s">
        <v>97</v>
      </c>
      <c r="D156" s="1">
        <v>1446893.32</v>
      </c>
      <c r="E156">
        <v>8033642.91</v>
      </c>
      <c r="F156" s="14">
        <f t="shared" si="9"/>
        <v>18.0104261069279</v>
      </c>
      <c r="G156">
        <v>7.32</v>
      </c>
      <c r="H156">
        <v>300</v>
      </c>
      <c r="K156" s="9"/>
      <c r="L156" s="9">
        <v>799</v>
      </c>
      <c r="M156" s="1" t="s">
        <v>93</v>
      </c>
      <c r="N156" s="1">
        <v>12202512.67</v>
      </c>
    </row>
    <row r="157" hidden="1" spans="1:14">
      <c r="A157" s="1"/>
      <c r="B157" s="1">
        <v>5313</v>
      </c>
      <c r="C157" s="1" t="s">
        <v>97</v>
      </c>
      <c r="D157" s="1">
        <v>584252.44</v>
      </c>
      <c r="E157">
        <v>8033642.91</v>
      </c>
      <c r="F157" s="14">
        <f t="shared" si="9"/>
        <v>7.27257169064289</v>
      </c>
      <c r="G157">
        <v>3.11</v>
      </c>
      <c r="H157">
        <v>0</v>
      </c>
      <c r="I157">
        <f t="shared" si="11"/>
        <v>0</v>
      </c>
      <c r="K157" s="9"/>
      <c r="L157" s="9">
        <v>3250</v>
      </c>
      <c r="M157" s="1" t="s">
        <v>97</v>
      </c>
      <c r="N157" s="1">
        <v>10167500.2</v>
      </c>
    </row>
    <row r="158" hidden="1" spans="1:14">
      <c r="A158" s="1"/>
      <c r="B158" s="1">
        <v>5314</v>
      </c>
      <c r="C158" s="1" t="s">
        <v>97</v>
      </c>
      <c r="D158" s="1">
        <v>283461</v>
      </c>
      <c r="E158">
        <v>8033642.91</v>
      </c>
      <c r="F158" s="14">
        <f t="shared" si="9"/>
        <v>3.52842419280495</v>
      </c>
      <c r="G158">
        <v>1.55</v>
      </c>
      <c r="H158">
        <v>0</v>
      </c>
      <c r="I158">
        <f t="shared" si="11"/>
        <v>0</v>
      </c>
      <c r="K158" s="9"/>
      <c r="L158" s="9">
        <v>3552</v>
      </c>
      <c r="M158" s="1" t="s">
        <v>97</v>
      </c>
      <c r="N158" s="1">
        <v>10167500.2</v>
      </c>
    </row>
    <row r="159" spans="1:14">
      <c r="A159" s="1"/>
      <c r="B159" s="1">
        <v>5315</v>
      </c>
      <c r="C159" s="1" t="s">
        <v>97</v>
      </c>
      <c r="D159" s="1">
        <v>1210448.94</v>
      </c>
      <c r="E159">
        <v>8033642.91</v>
      </c>
      <c r="F159" s="14">
        <f t="shared" si="9"/>
        <v>15.0672484893905</v>
      </c>
      <c r="G159">
        <v>8.74</v>
      </c>
      <c r="H159">
        <v>200</v>
      </c>
      <c r="K159" s="9"/>
      <c r="L159" s="9">
        <v>3925</v>
      </c>
      <c r="M159" s="1" t="s">
        <v>97</v>
      </c>
      <c r="N159" s="1">
        <v>10167500.2</v>
      </c>
    </row>
    <row r="160" hidden="1" spans="1:14">
      <c r="A160" s="1"/>
      <c r="B160" s="1">
        <v>5358</v>
      </c>
      <c r="C160" s="1" t="s">
        <v>97</v>
      </c>
      <c r="D160" s="1">
        <v>476436</v>
      </c>
      <c r="E160">
        <v>8033642.91</v>
      </c>
      <c r="F160" s="14">
        <f t="shared" si="9"/>
        <v>5.93051004802502</v>
      </c>
      <c r="G160">
        <v>3.87</v>
      </c>
      <c r="H160">
        <v>0</v>
      </c>
      <c r="I160">
        <f t="shared" ref="I160:I165" si="12">G160*H160</f>
        <v>0</v>
      </c>
      <c r="K160" s="9"/>
      <c r="L160" s="9">
        <v>3967</v>
      </c>
      <c r="M160" s="1" t="s">
        <v>93</v>
      </c>
      <c r="N160" s="1">
        <v>12202512.67</v>
      </c>
    </row>
    <row r="161" hidden="1" spans="1:14">
      <c r="A161" s="1" t="s">
        <v>22</v>
      </c>
      <c r="B161" s="1">
        <v>2171</v>
      </c>
      <c r="C161" s="1" t="s">
        <v>93</v>
      </c>
      <c r="D161" s="1">
        <v>700783.89</v>
      </c>
      <c r="E161">
        <v>12978644.16</v>
      </c>
      <c r="F161" s="14">
        <f t="shared" si="9"/>
        <v>5.39951539899527</v>
      </c>
      <c r="G161">
        <v>5.13</v>
      </c>
      <c r="H161">
        <v>0</v>
      </c>
      <c r="I161">
        <f t="shared" si="12"/>
        <v>0</v>
      </c>
      <c r="K161" s="9"/>
      <c r="L161" s="9">
        <v>4088</v>
      </c>
      <c r="M161" s="1" t="s">
        <v>97</v>
      </c>
      <c r="N161" s="1">
        <v>10167500.2</v>
      </c>
    </row>
    <row r="162" spans="1:14">
      <c r="A162" s="1"/>
      <c r="B162" s="1">
        <v>2798</v>
      </c>
      <c r="C162" s="1" t="s">
        <v>97</v>
      </c>
      <c r="D162" s="1">
        <v>1387157</v>
      </c>
      <c r="E162">
        <v>10814077.96</v>
      </c>
      <c r="F162" s="14">
        <f t="shared" si="9"/>
        <v>12.8273256872285</v>
      </c>
      <c r="G162">
        <v>10.15</v>
      </c>
      <c r="H162">
        <v>100</v>
      </c>
      <c r="K162" s="9"/>
      <c r="L162" s="9">
        <v>4315</v>
      </c>
      <c r="M162" s="1" t="s">
        <v>97</v>
      </c>
      <c r="N162" s="1">
        <v>10167500.2</v>
      </c>
    </row>
    <row r="163" hidden="1" spans="1:14">
      <c r="A163" s="1"/>
      <c r="B163" s="1">
        <v>3080</v>
      </c>
      <c r="C163" s="1" t="s">
        <v>97</v>
      </c>
      <c r="D163" s="1">
        <v>394006</v>
      </c>
      <c r="E163">
        <v>10814077.96</v>
      </c>
      <c r="F163" s="14">
        <f t="shared" si="9"/>
        <v>3.6434544069072</v>
      </c>
      <c r="G163">
        <v>2.6</v>
      </c>
      <c r="H163">
        <v>0</v>
      </c>
      <c r="I163">
        <f t="shared" si="12"/>
        <v>0</v>
      </c>
      <c r="K163" s="9"/>
      <c r="L163" s="9">
        <v>4492</v>
      </c>
      <c r="M163" s="1" t="s">
        <v>97</v>
      </c>
      <c r="N163" s="1">
        <v>1371822.93</v>
      </c>
    </row>
    <row r="164" hidden="1" spans="1:14">
      <c r="A164" s="1"/>
      <c r="B164" s="1">
        <v>3213</v>
      </c>
      <c r="C164" s="1" t="s">
        <v>93</v>
      </c>
      <c r="D164" s="1">
        <v>201678.13</v>
      </c>
      <c r="E164">
        <v>12978644.16</v>
      </c>
      <c r="F164" s="14">
        <f t="shared" si="9"/>
        <v>1.55392294845073</v>
      </c>
      <c r="G164">
        <v>1.44</v>
      </c>
      <c r="H164">
        <v>0</v>
      </c>
      <c r="I164">
        <f t="shared" si="12"/>
        <v>0</v>
      </c>
      <c r="K164" s="9"/>
      <c r="L164" s="9">
        <v>4589</v>
      </c>
      <c r="M164" s="1" t="s">
        <v>97</v>
      </c>
      <c r="N164" s="1">
        <v>10167500.2</v>
      </c>
    </row>
    <row r="165" hidden="1" spans="1:14">
      <c r="A165" s="1"/>
      <c r="B165" s="1">
        <v>3720</v>
      </c>
      <c r="C165" s="1" t="s">
        <v>97</v>
      </c>
      <c r="D165" s="1">
        <v>820856.96</v>
      </c>
      <c r="E165">
        <v>10814077.96</v>
      </c>
      <c r="F165" s="14">
        <f t="shared" si="9"/>
        <v>7.59063290496197</v>
      </c>
      <c r="G165">
        <v>5.56</v>
      </c>
      <c r="H165">
        <v>0</v>
      </c>
      <c r="I165">
        <f t="shared" si="12"/>
        <v>0</v>
      </c>
      <c r="K165" s="9"/>
      <c r="L165" s="9">
        <v>4672</v>
      </c>
      <c r="M165" s="1" t="s">
        <v>97</v>
      </c>
      <c r="N165" s="1">
        <v>10167500.2</v>
      </c>
    </row>
    <row r="166" spans="1:14">
      <c r="A166" s="1"/>
      <c r="B166" s="1">
        <v>4472</v>
      </c>
      <c r="C166" s="1" t="s">
        <v>93</v>
      </c>
      <c r="D166" s="1">
        <v>1387698.59</v>
      </c>
      <c r="E166">
        <v>12978644.16</v>
      </c>
      <c r="F166" s="14">
        <f t="shared" si="9"/>
        <v>10.6921691733938</v>
      </c>
      <c r="G166">
        <v>8.79</v>
      </c>
      <c r="H166">
        <v>50</v>
      </c>
      <c r="K166" s="9"/>
      <c r="L166" s="9">
        <v>4747</v>
      </c>
      <c r="M166" s="1" t="s">
        <v>97</v>
      </c>
      <c r="N166" s="1">
        <v>10167500.2</v>
      </c>
    </row>
    <row r="167" hidden="1" spans="1:14">
      <c r="A167" s="1"/>
      <c r="B167" s="1">
        <v>4649</v>
      </c>
      <c r="C167" s="1" t="s">
        <v>117</v>
      </c>
      <c r="D167" s="1">
        <v>744754</v>
      </c>
      <c r="E167">
        <v>8653438.29</v>
      </c>
      <c r="F167" s="14">
        <f t="shared" si="9"/>
        <v>8.60645185233071</v>
      </c>
      <c r="G167">
        <v>4.76</v>
      </c>
      <c r="H167">
        <v>0</v>
      </c>
      <c r="I167">
        <f t="shared" ref="I167:I172" si="13">G167*H167</f>
        <v>0</v>
      </c>
      <c r="K167" s="9"/>
      <c r="L167" s="9">
        <v>4987</v>
      </c>
      <c r="M167" s="1" t="s">
        <v>117</v>
      </c>
      <c r="N167" s="1">
        <v>8135446.31</v>
      </c>
    </row>
    <row r="168" hidden="1" spans="1:14">
      <c r="A168" s="1"/>
      <c r="B168" s="1">
        <v>4654</v>
      </c>
      <c r="C168" s="1" t="s">
        <v>97</v>
      </c>
      <c r="D168" s="1">
        <v>960820</v>
      </c>
      <c r="E168">
        <v>10814077.96</v>
      </c>
      <c r="F168" s="14">
        <f t="shared" si="9"/>
        <v>8.88489988285603</v>
      </c>
      <c r="G168">
        <v>5.66</v>
      </c>
      <c r="H168">
        <v>0</v>
      </c>
      <c r="I168">
        <f t="shared" si="13"/>
        <v>0</v>
      </c>
      <c r="K168" s="9"/>
      <c r="L168" s="9">
        <v>5101</v>
      </c>
      <c r="M168" s="1" t="s">
        <v>117</v>
      </c>
      <c r="N168" s="1">
        <v>8135446.31</v>
      </c>
    </row>
    <row r="169" spans="1:14">
      <c r="A169" s="1"/>
      <c r="B169" s="1">
        <v>4794</v>
      </c>
      <c r="C169" s="1" t="s">
        <v>97</v>
      </c>
      <c r="D169" s="1">
        <v>1301313</v>
      </c>
      <c r="E169">
        <v>10814077.96</v>
      </c>
      <c r="F169" s="14">
        <f t="shared" si="9"/>
        <v>12.0335085877261</v>
      </c>
      <c r="G169">
        <v>7.33</v>
      </c>
      <c r="H169">
        <v>100</v>
      </c>
      <c r="K169" s="9"/>
      <c r="L169" s="9">
        <v>5229</v>
      </c>
      <c r="M169" s="1" t="s">
        <v>97</v>
      </c>
      <c r="N169" s="1">
        <v>10167500.2</v>
      </c>
    </row>
    <row r="170" spans="1:14">
      <c r="A170" s="1"/>
      <c r="B170" s="1">
        <v>4817</v>
      </c>
      <c r="C170" s="1" t="s">
        <v>97</v>
      </c>
      <c r="D170" s="1">
        <v>1634999.2</v>
      </c>
      <c r="E170">
        <v>10814077.96</v>
      </c>
      <c r="F170" s="14">
        <f t="shared" si="9"/>
        <v>15.1191734149473</v>
      </c>
      <c r="G170">
        <v>10.19</v>
      </c>
      <c r="H170">
        <v>200</v>
      </c>
      <c r="K170" s="9"/>
      <c r="L170" s="9">
        <v>5287</v>
      </c>
      <c r="M170" s="1" t="s">
        <v>97</v>
      </c>
      <c r="N170" s="1">
        <v>1371822.93</v>
      </c>
    </row>
    <row r="171" spans="1:14">
      <c r="A171" s="1"/>
      <c r="B171" s="1">
        <v>4936</v>
      </c>
      <c r="C171" s="1" t="s">
        <v>97</v>
      </c>
      <c r="D171" s="1">
        <v>1275192.5</v>
      </c>
      <c r="E171">
        <v>10814077.96</v>
      </c>
      <c r="F171" s="14">
        <f t="shared" si="9"/>
        <v>11.7919669593357</v>
      </c>
      <c r="G171">
        <v>8.94</v>
      </c>
      <c r="H171">
        <v>50</v>
      </c>
      <c r="K171" s="11"/>
      <c r="L171" s="9">
        <v>5334</v>
      </c>
      <c r="M171" s="1" t="s">
        <v>97</v>
      </c>
      <c r="N171" s="1">
        <v>10167500.2</v>
      </c>
    </row>
    <row r="172" hidden="1" spans="1:14">
      <c r="A172" s="1"/>
      <c r="B172" s="1">
        <v>4975</v>
      </c>
      <c r="C172" s="1" t="s">
        <v>93</v>
      </c>
      <c r="D172" s="1">
        <v>879672.4</v>
      </c>
      <c r="E172">
        <v>12978644.16</v>
      </c>
      <c r="F172" s="14">
        <f t="shared" si="9"/>
        <v>6.77784512122721</v>
      </c>
      <c r="G172">
        <v>5.57</v>
      </c>
      <c r="H172">
        <v>0</v>
      </c>
      <c r="I172">
        <f t="shared" si="13"/>
        <v>0</v>
      </c>
      <c r="K172" s="9" t="s">
        <v>21</v>
      </c>
      <c r="L172" s="9">
        <v>1548</v>
      </c>
      <c r="M172" s="1" t="s">
        <v>97</v>
      </c>
      <c r="N172" s="1">
        <v>688348.79</v>
      </c>
    </row>
    <row r="173" spans="1:14">
      <c r="A173" s="1"/>
      <c r="B173" s="1">
        <v>4977</v>
      </c>
      <c r="C173" s="1" t="s">
        <v>93</v>
      </c>
      <c r="D173" s="1">
        <v>1843444.68</v>
      </c>
      <c r="E173">
        <v>12978644.16</v>
      </c>
      <c r="F173" s="14">
        <f t="shared" si="9"/>
        <v>14.2036768808368</v>
      </c>
      <c r="G173">
        <v>12.62</v>
      </c>
      <c r="H173">
        <v>100</v>
      </c>
      <c r="K173" s="9"/>
      <c r="L173" s="9">
        <v>2694</v>
      </c>
      <c r="M173" s="1" t="s">
        <v>97</v>
      </c>
      <c r="N173" s="1">
        <v>8033642.91</v>
      </c>
    </row>
    <row r="174" hidden="1" spans="1:14">
      <c r="A174" s="1"/>
      <c r="B174" s="1">
        <v>4978</v>
      </c>
      <c r="C174" s="1" t="s">
        <v>97</v>
      </c>
      <c r="D174" s="1">
        <v>827003.27</v>
      </c>
      <c r="E174">
        <v>10814077.96</v>
      </c>
      <c r="F174" s="14">
        <f t="shared" si="9"/>
        <v>7.64746909592281</v>
      </c>
      <c r="G174">
        <v>4.96</v>
      </c>
      <c r="H174">
        <v>0</v>
      </c>
      <c r="I174">
        <f t="shared" ref="I174:I179" si="14">G174*H174</f>
        <v>0</v>
      </c>
      <c r="K174" s="9"/>
      <c r="L174" s="9">
        <v>2695</v>
      </c>
      <c r="M174" s="1" t="s">
        <v>97</v>
      </c>
      <c r="N174" s="1">
        <v>688348.79</v>
      </c>
    </row>
    <row r="175" hidden="1" spans="1:14">
      <c r="A175" s="1"/>
      <c r="B175" s="1">
        <v>4979</v>
      </c>
      <c r="C175" s="1" t="s">
        <v>97</v>
      </c>
      <c r="D175" s="1">
        <v>879345.4</v>
      </c>
      <c r="E175">
        <v>10814077.96</v>
      </c>
      <c r="F175" s="14">
        <f t="shared" si="9"/>
        <v>8.13148752258487</v>
      </c>
      <c r="G175">
        <v>5.55</v>
      </c>
      <c r="H175">
        <v>0</v>
      </c>
      <c r="I175">
        <f t="shared" si="14"/>
        <v>0</v>
      </c>
      <c r="K175" s="9"/>
      <c r="L175" s="9">
        <v>2700</v>
      </c>
      <c r="M175" s="1" t="s">
        <v>93</v>
      </c>
      <c r="N175" s="1">
        <v>9641261.77</v>
      </c>
    </row>
    <row r="176" spans="1:14">
      <c r="A176" s="1"/>
      <c r="B176" s="1">
        <v>5134</v>
      </c>
      <c r="C176" s="1" t="s">
        <v>97</v>
      </c>
      <c r="D176" s="1">
        <v>1392246</v>
      </c>
      <c r="E176">
        <v>10814077.96</v>
      </c>
      <c r="F176" s="14">
        <f t="shared" si="9"/>
        <v>12.8743847154584</v>
      </c>
      <c r="G176">
        <v>10.06</v>
      </c>
      <c r="H176">
        <v>100</v>
      </c>
      <c r="K176" s="9"/>
      <c r="L176" s="9">
        <v>2707</v>
      </c>
      <c r="M176" s="1" t="s">
        <v>93</v>
      </c>
      <c r="N176" s="1">
        <v>9641261.77</v>
      </c>
    </row>
    <row r="177" spans="1:14">
      <c r="A177" s="1"/>
      <c r="B177" s="1">
        <v>5137</v>
      </c>
      <c r="C177" s="1" t="s">
        <v>97</v>
      </c>
      <c r="D177" s="1">
        <v>1364300.56</v>
      </c>
      <c r="E177">
        <v>10814077.96</v>
      </c>
      <c r="F177" s="14">
        <f t="shared" si="9"/>
        <v>12.6159674920635</v>
      </c>
      <c r="G177">
        <v>9.21</v>
      </c>
      <c r="H177">
        <v>100</v>
      </c>
      <c r="K177" s="9"/>
      <c r="L177" s="9">
        <v>2709</v>
      </c>
      <c r="M177" s="1" t="s">
        <v>93</v>
      </c>
      <c r="N177" s="1">
        <v>9641261.77</v>
      </c>
    </row>
    <row r="178" hidden="1" spans="1:14">
      <c r="A178" s="1"/>
      <c r="B178" s="1">
        <v>5251</v>
      </c>
      <c r="C178" s="1" t="s">
        <v>117</v>
      </c>
      <c r="D178" s="1">
        <v>732459.81</v>
      </c>
      <c r="E178">
        <v>8653438.29</v>
      </c>
      <c r="F178" s="14">
        <f t="shared" si="9"/>
        <v>8.46437896074717</v>
      </c>
      <c r="G178">
        <v>5</v>
      </c>
      <c r="H178">
        <v>0</v>
      </c>
      <c r="I178">
        <f t="shared" si="14"/>
        <v>0</v>
      </c>
      <c r="K178" s="9"/>
      <c r="L178" s="9">
        <v>2730</v>
      </c>
      <c r="M178" s="1" t="s">
        <v>97</v>
      </c>
      <c r="N178" s="1">
        <v>8033642.91</v>
      </c>
    </row>
    <row r="179" hidden="1" spans="1:14">
      <c r="A179" s="1"/>
      <c r="B179" s="1">
        <v>5264</v>
      </c>
      <c r="C179" s="1" t="s">
        <v>97</v>
      </c>
      <c r="D179" s="1">
        <v>741635.4</v>
      </c>
      <c r="E179">
        <v>10814077.96</v>
      </c>
      <c r="F179" s="14">
        <f t="shared" si="9"/>
        <v>6.85805486832277</v>
      </c>
      <c r="G179">
        <v>5.32</v>
      </c>
      <c r="H179">
        <v>0</v>
      </c>
      <c r="I179">
        <f t="shared" si="14"/>
        <v>0</v>
      </c>
      <c r="K179" s="9"/>
      <c r="L179" s="9">
        <v>2793</v>
      </c>
      <c r="M179" s="1" t="s">
        <v>93</v>
      </c>
      <c r="N179" s="1">
        <v>9641261.77</v>
      </c>
    </row>
    <row r="180" spans="1:14">
      <c r="A180" s="1"/>
      <c r="B180" s="1">
        <v>5289</v>
      </c>
      <c r="C180" s="1" t="s">
        <v>117</v>
      </c>
      <c r="D180" s="1">
        <v>1285158</v>
      </c>
      <c r="E180">
        <v>8653438.29</v>
      </c>
      <c r="F180" s="14">
        <f t="shared" si="9"/>
        <v>14.8514146276994</v>
      </c>
      <c r="G180">
        <v>6.95</v>
      </c>
      <c r="H180">
        <v>100</v>
      </c>
      <c r="K180" s="9"/>
      <c r="L180" s="9">
        <v>3369</v>
      </c>
      <c r="M180" s="1" t="s">
        <v>97</v>
      </c>
      <c r="N180" s="1">
        <v>688348.79</v>
      </c>
    </row>
    <row r="181" hidden="1" spans="1:14">
      <c r="A181" s="1"/>
      <c r="B181" s="1">
        <v>5351</v>
      </c>
      <c r="C181" s="1" t="s">
        <v>97</v>
      </c>
      <c r="D181" s="1">
        <v>1031448.04</v>
      </c>
      <c r="E181">
        <v>10814077.96</v>
      </c>
      <c r="F181" s="14">
        <f t="shared" si="9"/>
        <v>9.53801187503183</v>
      </c>
      <c r="G181">
        <v>5.79</v>
      </c>
      <c r="H181">
        <v>0</v>
      </c>
      <c r="K181" s="9"/>
      <c r="L181" s="9">
        <v>3456</v>
      </c>
      <c r="M181" s="1" t="s">
        <v>97</v>
      </c>
      <c r="N181" s="1">
        <v>8033642.91</v>
      </c>
    </row>
    <row r="182" hidden="1" spans="1:14">
      <c r="A182" s="1"/>
      <c r="B182" s="1">
        <v>5352</v>
      </c>
      <c r="C182" s="1" t="s">
        <v>97</v>
      </c>
      <c r="D182" s="1">
        <v>119599</v>
      </c>
      <c r="E182">
        <v>10814077.96</v>
      </c>
      <c r="F182" s="14">
        <f t="shared" si="9"/>
        <v>1.10595651744312</v>
      </c>
      <c r="G182">
        <v>0.87</v>
      </c>
      <c r="H182">
        <v>0</v>
      </c>
      <c r="I182">
        <f t="shared" ref="I182:I184" si="15">G182*H182</f>
        <v>0</v>
      </c>
      <c r="K182" s="9"/>
      <c r="L182" s="9">
        <v>4190</v>
      </c>
      <c r="M182" s="1" t="s">
        <v>97</v>
      </c>
      <c r="N182" s="1">
        <v>8033642.91</v>
      </c>
    </row>
    <row r="183" hidden="1" spans="1:14">
      <c r="A183" s="1"/>
      <c r="B183" s="1">
        <v>5353</v>
      </c>
      <c r="C183" s="1" t="s">
        <v>97</v>
      </c>
      <c r="D183" s="1">
        <v>224275</v>
      </c>
      <c r="E183">
        <v>10814077.96</v>
      </c>
      <c r="F183" s="14">
        <f t="shared" si="9"/>
        <v>2.07391698885071</v>
      </c>
      <c r="G183">
        <v>1</v>
      </c>
      <c r="H183">
        <v>0</v>
      </c>
      <c r="I183">
        <f t="shared" si="15"/>
        <v>0</v>
      </c>
      <c r="K183" s="9"/>
      <c r="L183" s="9">
        <v>4192</v>
      </c>
      <c r="M183" s="1" t="s">
        <v>93</v>
      </c>
      <c r="N183" s="1">
        <v>9641261.77</v>
      </c>
    </row>
    <row r="184" hidden="1" spans="1:14">
      <c r="A184" s="1" t="s">
        <v>23</v>
      </c>
      <c r="B184" s="1">
        <v>5038</v>
      </c>
      <c r="C184" s="1" t="s">
        <v>97</v>
      </c>
      <c r="D184" s="1">
        <v>261654</v>
      </c>
      <c r="E184">
        <v>3978500</v>
      </c>
      <c r="F184" s="14">
        <f t="shared" si="9"/>
        <v>6.57669976121654</v>
      </c>
      <c r="G184">
        <v>1.32</v>
      </c>
      <c r="H184">
        <v>0</v>
      </c>
      <c r="I184">
        <f t="shared" si="15"/>
        <v>0</v>
      </c>
      <c r="K184" s="9"/>
      <c r="L184" s="9">
        <v>4193</v>
      </c>
      <c r="M184" s="1" t="s">
        <v>117</v>
      </c>
      <c r="N184" s="1">
        <v>6428247.25</v>
      </c>
    </row>
    <row r="185" spans="1:14">
      <c r="A185" s="1"/>
      <c r="B185" s="1">
        <v>5240</v>
      </c>
      <c r="C185" s="1" t="s">
        <v>97</v>
      </c>
      <c r="D185" s="1">
        <v>1337282.59</v>
      </c>
      <c r="E185">
        <v>3978500</v>
      </c>
      <c r="F185" s="14">
        <f t="shared" si="9"/>
        <v>33.6127331909011</v>
      </c>
      <c r="G185">
        <v>10.2</v>
      </c>
      <c r="H185">
        <v>500</v>
      </c>
      <c r="K185" s="9"/>
      <c r="L185" s="9">
        <v>4329</v>
      </c>
      <c r="M185" s="1" t="s">
        <v>93</v>
      </c>
      <c r="N185" s="1">
        <v>826100.84</v>
      </c>
    </row>
    <row r="186" spans="1:14">
      <c r="A186" s="1"/>
      <c r="B186" s="1">
        <v>5254</v>
      </c>
      <c r="C186" s="1" t="s">
        <v>97</v>
      </c>
      <c r="D186" s="1">
        <v>987750.26</v>
      </c>
      <c r="E186">
        <v>3978500</v>
      </c>
      <c r="F186" s="14">
        <f t="shared" si="9"/>
        <v>24.8272027145909</v>
      </c>
      <c r="G186">
        <v>6.26</v>
      </c>
      <c r="H186">
        <v>400</v>
      </c>
      <c r="K186" s="9"/>
      <c r="L186" s="9">
        <v>4448</v>
      </c>
      <c r="M186" s="1" t="s">
        <v>93</v>
      </c>
      <c r="N186" s="1">
        <v>9641261.77</v>
      </c>
    </row>
    <row r="187" spans="1:14">
      <c r="A187" s="1"/>
      <c r="B187" s="1">
        <v>5255</v>
      </c>
      <c r="C187" s="1" t="s">
        <v>97</v>
      </c>
      <c r="D187" s="1">
        <v>1343181.67</v>
      </c>
      <c r="E187">
        <v>3978500</v>
      </c>
      <c r="F187" s="14">
        <f t="shared" si="9"/>
        <v>33.7610071635038</v>
      </c>
      <c r="G187">
        <v>7.8</v>
      </c>
      <c r="H187">
        <v>500</v>
      </c>
      <c r="K187" s="9"/>
      <c r="L187" s="9">
        <v>4473</v>
      </c>
      <c r="M187" s="1" t="s">
        <v>97</v>
      </c>
      <c r="N187" s="1">
        <v>8033642.91</v>
      </c>
    </row>
    <row r="188" spans="1:14">
      <c r="A188" s="1"/>
      <c r="B188" s="1">
        <v>5275</v>
      </c>
      <c r="C188" s="1" t="s">
        <v>97</v>
      </c>
      <c r="D188" s="1">
        <v>1670353.5</v>
      </c>
      <c r="E188">
        <v>3978500</v>
      </c>
      <c r="F188" s="14">
        <f t="shared" si="9"/>
        <v>41.9845042101294</v>
      </c>
      <c r="G188">
        <v>12.16</v>
      </c>
      <c r="H188">
        <v>500</v>
      </c>
      <c r="K188" s="9"/>
      <c r="L188" s="9">
        <v>4863</v>
      </c>
      <c r="M188" s="1" t="s">
        <v>93</v>
      </c>
      <c r="N188" s="1">
        <v>826100.84</v>
      </c>
    </row>
    <row r="189" spans="1:14">
      <c r="A189" s="1"/>
      <c r="B189" s="1">
        <v>5288</v>
      </c>
      <c r="C189" s="1" t="s">
        <v>97</v>
      </c>
      <c r="D189" s="1">
        <v>514341</v>
      </c>
      <c r="E189">
        <v>3978500</v>
      </c>
      <c r="F189" s="14">
        <f t="shared" si="9"/>
        <v>12.9280130702526</v>
      </c>
      <c r="G189">
        <v>2.08</v>
      </c>
      <c r="H189">
        <v>100</v>
      </c>
      <c r="K189" s="9"/>
      <c r="L189" s="9">
        <v>4881</v>
      </c>
      <c r="M189" s="1" t="s">
        <v>97</v>
      </c>
      <c r="N189" s="1">
        <v>688348.79</v>
      </c>
    </row>
    <row r="190" hidden="1" spans="1:14">
      <c r="A190" s="1"/>
      <c r="B190" s="1">
        <v>5318</v>
      </c>
      <c r="C190" s="1" t="s">
        <v>97</v>
      </c>
      <c r="D190" s="1">
        <v>363413</v>
      </c>
      <c r="E190">
        <v>3978500</v>
      </c>
      <c r="F190" s="14">
        <f t="shared" si="9"/>
        <v>9.13442252105065</v>
      </c>
      <c r="G190">
        <v>2.46</v>
      </c>
      <c r="H190">
        <v>0</v>
      </c>
      <c r="K190" s="9"/>
      <c r="L190" s="9">
        <v>4945</v>
      </c>
      <c r="M190" s="1" t="s">
        <v>97</v>
      </c>
      <c r="N190" s="1">
        <v>8033642.91</v>
      </c>
    </row>
    <row r="191" hidden="1" spans="1:14">
      <c r="A191" s="1"/>
      <c r="B191" s="1">
        <v>5320</v>
      </c>
      <c r="C191" s="1" t="s">
        <v>97</v>
      </c>
      <c r="D191" s="1">
        <v>330136</v>
      </c>
      <c r="E191">
        <v>3978500</v>
      </c>
      <c r="F191" s="14">
        <f t="shared" si="9"/>
        <v>8.29800175945708</v>
      </c>
      <c r="G191">
        <v>1.43</v>
      </c>
      <c r="H191">
        <v>0</v>
      </c>
      <c r="I191">
        <f>G191*H191</f>
        <v>0</v>
      </c>
      <c r="K191" s="9"/>
      <c r="L191" s="9">
        <v>5107</v>
      </c>
      <c r="M191" s="1" t="s">
        <v>97</v>
      </c>
      <c r="N191" s="1">
        <v>8033642.91</v>
      </c>
    </row>
    <row r="192" hidden="1" spans="1:14">
      <c r="A192" s="1" t="s">
        <v>24</v>
      </c>
      <c r="B192" s="1"/>
      <c r="C192" s="1"/>
      <c r="D192" s="1">
        <v>185425947.79</v>
      </c>
      <c r="K192" s="9"/>
      <c r="L192" s="9">
        <v>5109</v>
      </c>
      <c r="M192" s="1" t="s">
        <v>93</v>
      </c>
      <c r="N192" s="1">
        <v>826100.84</v>
      </c>
    </row>
    <row r="193" spans="11:14">
      <c r="K193" s="9"/>
      <c r="L193" s="9">
        <v>5121</v>
      </c>
      <c r="M193" s="1" t="s">
        <v>93</v>
      </c>
      <c r="N193" s="1">
        <v>9641261.77</v>
      </c>
    </row>
    <row r="194" spans="11:14">
      <c r="K194" s="9"/>
      <c r="L194" s="9">
        <v>5122</v>
      </c>
      <c r="M194" s="1" t="s">
        <v>117</v>
      </c>
      <c r="N194" s="1">
        <v>550802.41</v>
      </c>
    </row>
    <row r="195" spans="11:14">
      <c r="K195" s="9"/>
      <c r="L195" s="9">
        <v>5159</v>
      </c>
      <c r="M195" s="1" t="s">
        <v>97</v>
      </c>
      <c r="N195" s="1">
        <v>8033642.91</v>
      </c>
    </row>
    <row r="196" spans="11:14">
      <c r="K196" s="9"/>
      <c r="L196" s="9">
        <v>5160</v>
      </c>
      <c r="M196" s="1" t="s">
        <v>97</v>
      </c>
      <c r="N196" s="1">
        <v>8033642.91</v>
      </c>
    </row>
    <row r="197" spans="11:14">
      <c r="K197" s="9"/>
      <c r="L197" s="9">
        <v>5192</v>
      </c>
      <c r="M197" s="1" t="s">
        <v>97</v>
      </c>
      <c r="N197" s="1">
        <v>8033642.91</v>
      </c>
    </row>
    <row r="198" spans="11:14">
      <c r="K198" s="9"/>
      <c r="L198" s="9">
        <v>5193</v>
      </c>
      <c r="M198" s="1" t="s">
        <v>97</v>
      </c>
      <c r="N198" s="1">
        <v>8033642.91</v>
      </c>
    </row>
    <row r="199" spans="11:14">
      <c r="K199" s="9"/>
      <c r="L199" s="9">
        <v>5198</v>
      </c>
      <c r="M199" s="1" t="s">
        <v>97</v>
      </c>
      <c r="N199" s="1">
        <v>8033642.91</v>
      </c>
    </row>
    <row r="200" spans="11:14">
      <c r="K200" s="9"/>
      <c r="L200" s="9">
        <v>5221</v>
      </c>
      <c r="M200" s="1" t="s">
        <v>97</v>
      </c>
      <c r="N200" s="1">
        <v>8033642.91</v>
      </c>
    </row>
    <row r="201" spans="11:14">
      <c r="K201" s="9"/>
      <c r="L201" s="9">
        <v>5234</v>
      </c>
      <c r="M201" s="1" t="s">
        <v>97</v>
      </c>
      <c r="N201" s="1">
        <v>8033642.91</v>
      </c>
    </row>
    <row r="202" spans="11:14">
      <c r="K202" s="9"/>
      <c r="L202" s="9">
        <v>5273</v>
      </c>
      <c r="M202" s="1" t="s">
        <v>117</v>
      </c>
      <c r="N202" s="1">
        <v>550802.41</v>
      </c>
    </row>
    <row r="203" spans="11:14">
      <c r="K203" s="9"/>
      <c r="L203" s="9">
        <v>5312</v>
      </c>
      <c r="M203" s="1" t="s">
        <v>97</v>
      </c>
      <c r="N203" s="1">
        <v>8033642.91</v>
      </c>
    </row>
    <row r="204" spans="11:14">
      <c r="K204" s="9"/>
      <c r="L204" s="9">
        <v>5313</v>
      </c>
      <c r="M204" s="1" t="s">
        <v>97</v>
      </c>
      <c r="N204" s="1">
        <v>8033642.91</v>
      </c>
    </row>
    <row r="205" spans="11:14">
      <c r="K205" s="9"/>
      <c r="L205" s="9">
        <v>5314</v>
      </c>
      <c r="M205" s="1" t="s">
        <v>97</v>
      </c>
      <c r="N205" s="1">
        <v>8033642.91</v>
      </c>
    </row>
    <row r="206" spans="11:14">
      <c r="K206" s="9"/>
      <c r="L206" s="9">
        <v>5315</v>
      </c>
      <c r="M206" s="1" t="s">
        <v>97</v>
      </c>
      <c r="N206" s="1">
        <v>8033642.91</v>
      </c>
    </row>
    <row r="207" spans="11:14">
      <c r="K207" s="9"/>
      <c r="L207" s="9">
        <v>5344</v>
      </c>
      <c r="M207" s="1" t="s">
        <v>97</v>
      </c>
      <c r="N207" s="1">
        <v>688348.79</v>
      </c>
    </row>
    <row r="208" spans="11:14">
      <c r="K208" s="9"/>
      <c r="L208" s="9">
        <v>5345</v>
      </c>
      <c r="M208" s="1" t="s">
        <v>97</v>
      </c>
      <c r="N208" s="1">
        <v>688348.79</v>
      </c>
    </row>
    <row r="209" spans="11:14">
      <c r="K209" s="11"/>
      <c r="L209" s="9">
        <v>5358</v>
      </c>
      <c r="M209" s="1" t="s">
        <v>97</v>
      </c>
      <c r="N209" s="1">
        <v>8033642.91</v>
      </c>
    </row>
    <row r="210" spans="11:14">
      <c r="K210" s="9" t="s">
        <v>22</v>
      </c>
      <c r="L210" s="9">
        <v>2171</v>
      </c>
      <c r="M210" s="1" t="s">
        <v>93</v>
      </c>
      <c r="N210" s="1">
        <v>12978644.16</v>
      </c>
    </row>
    <row r="211" spans="11:14">
      <c r="K211" s="9"/>
      <c r="L211" s="9">
        <v>2176</v>
      </c>
      <c r="M211" s="1" t="s">
        <v>97</v>
      </c>
      <c r="N211" s="1">
        <v>1011420.81</v>
      </c>
    </row>
    <row r="212" spans="11:14">
      <c r="K212" s="9"/>
      <c r="L212" s="9">
        <v>2798</v>
      </c>
      <c r="M212" s="1" t="s">
        <v>97</v>
      </c>
      <c r="N212" s="1">
        <v>10814077.96</v>
      </c>
    </row>
    <row r="213" spans="11:14">
      <c r="K213" s="9"/>
      <c r="L213" s="9">
        <v>3080</v>
      </c>
      <c r="M213" s="1" t="s">
        <v>97</v>
      </c>
      <c r="N213" s="1">
        <v>10814077.96</v>
      </c>
    </row>
    <row r="214" spans="11:14">
      <c r="K214" s="9"/>
      <c r="L214" s="9">
        <v>3213</v>
      </c>
      <c r="M214" s="1" t="s">
        <v>93</v>
      </c>
      <c r="N214" s="1">
        <v>12978644.16</v>
      </c>
    </row>
    <row r="215" spans="11:14">
      <c r="K215" s="9"/>
      <c r="L215" s="9">
        <v>3391</v>
      </c>
      <c r="M215" s="1" t="s">
        <v>97</v>
      </c>
      <c r="N215" s="1">
        <v>1011420.81</v>
      </c>
    </row>
    <row r="216" spans="11:14">
      <c r="K216" s="9"/>
      <c r="L216" s="9">
        <v>3720</v>
      </c>
      <c r="M216" s="1" t="s">
        <v>97</v>
      </c>
      <c r="N216" s="1">
        <v>10814077.96</v>
      </c>
    </row>
    <row r="217" spans="11:14">
      <c r="K217" s="9"/>
      <c r="L217" s="9">
        <v>4472</v>
      </c>
      <c r="M217" s="1" t="s">
        <v>93</v>
      </c>
      <c r="N217" s="1">
        <v>12978644.16</v>
      </c>
    </row>
    <row r="218" spans="11:14">
      <c r="K218" s="9"/>
      <c r="L218" s="9">
        <v>4649</v>
      </c>
      <c r="M218" s="1" t="s">
        <v>117</v>
      </c>
      <c r="N218" s="1">
        <v>8653438.29</v>
      </c>
    </row>
    <row r="219" spans="11:14">
      <c r="K219" s="9"/>
      <c r="L219" s="9">
        <v>4654</v>
      </c>
      <c r="M219" s="1" t="s">
        <v>97</v>
      </c>
      <c r="N219" s="1">
        <v>10814077.96</v>
      </c>
    </row>
    <row r="220" spans="11:14">
      <c r="K220" s="9"/>
      <c r="L220" s="9">
        <v>4794</v>
      </c>
      <c r="M220" s="1" t="s">
        <v>97</v>
      </c>
      <c r="N220" s="1">
        <v>10814077.96</v>
      </c>
    </row>
    <row r="221" spans="11:14">
      <c r="K221" s="9"/>
      <c r="L221" s="9">
        <v>4817</v>
      </c>
      <c r="M221" s="1" t="s">
        <v>97</v>
      </c>
      <c r="N221" s="1">
        <v>10814077.96</v>
      </c>
    </row>
    <row r="222" spans="11:14">
      <c r="K222" s="9"/>
      <c r="L222" s="9">
        <v>4879</v>
      </c>
      <c r="M222" s="1" t="s">
        <v>97</v>
      </c>
      <c r="N222" s="1">
        <v>1011420.81</v>
      </c>
    </row>
    <row r="223" spans="11:14">
      <c r="K223" s="9"/>
      <c r="L223" s="9">
        <v>4936</v>
      </c>
      <c r="M223" s="1" t="s">
        <v>97</v>
      </c>
      <c r="N223" s="1">
        <v>10814077.96</v>
      </c>
    </row>
    <row r="224" spans="11:14">
      <c r="K224" s="9"/>
      <c r="L224" s="9">
        <v>4975</v>
      </c>
      <c r="M224" s="1" t="s">
        <v>93</v>
      </c>
      <c r="N224" s="1">
        <v>12978644.16</v>
      </c>
    </row>
    <row r="225" spans="11:14">
      <c r="K225" s="9"/>
      <c r="L225" s="9">
        <v>4977</v>
      </c>
      <c r="M225" s="1" t="s">
        <v>93</v>
      </c>
      <c r="N225" s="1">
        <v>12978644.16</v>
      </c>
    </row>
    <row r="226" spans="11:14">
      <c r="K226" s="9"/>
      <c r="L226" s="9">
        <v>4978</v>
      </c>
      <c r="M226" s="1" t="s">
        <v>97</v>
      </c>
      <c r="N226" s="1">
        <v>10814077.96</v>
      </c>
    </row>
    <row r="227" spans="11:14">
      <c r="K227" s="9"/>
      <c r="L227" s="9">
        <v>4979</v>
      </c>
      <c r="M227" s="1" t="s">
        <v>97</v>
      </c>
      <c r="N227" s="1">
        <v>10814077.96</v>
      </c>
    </row>
    <row r="228" spans="11:14">
      <c r="K228" s="9"/>
      <c r="L228" s="9">
        <v>4982</v>
      </c>
      <c r="M228" s="1" t="s">
        <v>97</v>
      </c>
      <c r="N228" s="1">
        <v>1011420.81</v>
      </c>
    </row>
    <row r="229" spans="11:14">
      <c r="K229" s="9"/>
      <c r="L229" s="9">
        <v>5021</v>
      </c>
      <c r="M229" s="1" t="s">
        <v>117</v>
      </c>
      <c r="N229" s="1">
        <v>809318.54</v>
      </c>
    </row>
    <row r="230" spans="11:14">
      <c r="K230" s="9"/>
      <c r="L230" s="9">
        <v>5046</v>
      </c>
      <c r="M230" s="1" t="s">
        <v>97</v>
      </c>
      <c r="N230" s="1">
        <v>1011420.81</v>
      </c>
    </row>
    <row r="231" spans="11:14">
      <c r="K231" s="9"/>
      <c r="L231" s="9">
        <v>5128</v>
      </c>
      <c r="M231" s="1" t="s">
        <v>117</v>
      </c>
      <c r="N231" s="1">
        <v>809318.54</v>
      </c>
    </row>
    <row r="232" spans="11:14">
      <c r="K232" s="9"/>
      <c r="L232" s="9">
        <v>5134</v>
      </c>
      <c r="M232" s="1" t="s">
        <v>97</v>
      </c>
      <c r="N232" s="1">
        <v>10814077.96</v>
      </c>
    </row>
    <row r="233" spans="11:14">
      <c r="K233" s="9"/>
      <c r="L233" s="9">
        <v>5135</v>
      </c>
      <c r="M233" s="1" t="s">
        <v>97</v>
      </c>
      <c r="N233" s="1">
        <v>1011420.81</v>
      </c>
    </row>
    <row r="234" spans="11:14">
      <c r="K234" s="9"/>
      <c r="L234" s="9">
        <v>5137</v>
      </c>
      <c r="M234" s="1" t="s">
        <v>97</v>
      </c>
      <c r="N234" s="1">
        <v>10814077.96</v>
      </c>
    </row>
    <row r="235" spans="11:14">
      <c r="K235" s="9"/>
      <c r="L235" s="9">
        <v>5215</v>
      </c>
      <c r="M235" s="1" t="s">
        <v>97</v>
      </c>
      <c r="N235" s="1">
        <v>1011420.81</v>
      </c>
    </row>
    <row r="236" spans="11:14">
      <c r="K236" s="9"/>
      <c r="L236" s="9">
        <v>5251</v>
      </c>
      <c r="M236" s="1" t="s">
        <v>117</v>
      </c>
      <c r="N236" s="1">
        <v>8653438.29</v>
      </c>
    </row>
    <row r="237" spans="11:14">
      <c r="K237" s="9"/>
      <c r="L237" s="9">
        <v>5264</v>
      </c>
      <c r="M237" s="1" t="s">
        <v>97</v>
      </c>
      <c r="N237" s="1">
        <v>10814077.96</v>
      </c>
    </row>
    <row r="238" spans="11:14">
      <c r="K238" s="9"/>
      <c r="L238" s="9">
        <v>5289</v>
      </c>
      <c r="M238" s="1" t="s">
        <v>117</v>
      </c>
      <c r="N238" s="1">
        <v>8653438.29</v>
      </c>
    </row>
    <row r="239" spans="11:14">
      <c r="K239" s="9"/>
      <c r="L239" s="9">
        <v>5351</v>
      </c>
      <c r="M239" s="1" t="s">
        <v>97</v>
      </c>
      <c r="N239" s="1">
        <v>10814077.96</v>
      </c>
    </row>
    <row r="240" spans="11:14">
      <c r="K240" s="9"/>
      <c r="L240" s="9">
        <v>5352</v>
      </c>
      <c r="M240" s="1" t="s">
        <v>97</v>
      </c>
      <c r="N240" s="1">
        <v>10814077.96</v>
      </c>
    </row>
    <row r="241" spans="11:14">
      <c r="K241" s="9"/>
      <c r="L241" s="9">
        <v>5353</v>
      </c>
      <c r="M241" s="1" t="s">
        <v>97</v>
      </c>
      <c r="N241" s="1">
        <v>10814077.96</v>
      </c>
    </row>
    <row r="242" spans="11:14">
      <c r="K242" s="11"/>
      <c r="L242" s="9">
        <v>5354</v>
      </c>
      <c r="M242" s="1" t="s">
        <v>97</v>
      </c>
      <c r="N242" s="1">
        <v>1011420.81</v>
      </c>
    </row>
    <row r="243" spans="11:14">
      <c r="K243" s="9" t="s">
        <v>23</v>
      </c>
      <c r="L243" s="9">
        <v>5038</v>
      </c>
      <c r="M243" s="1" t="s">
        <v>97</v>
      </c>
      <c r="N243" s="1">
        <v>3978500</v>
      </c>
    </row>
    <row r="244" spans="11:14">
      <c r="K244" s="9"/>
      <c r="L244" s="9">
        <v>5240</v>
      </c>
      <c r="M244" s="1" t="s">
        <v>97</v>
      </c>
      <c r="N244" s="1">
        <v>3978500</v>
      </c>
    </row>
    <row r="245" spans="11:14">
      <c r="K245" s="9"/>
      <c r="L245" s="9">
        <v>5254</v>
      </c>
      <c r="M245" s="1" t="s">
        <v>97</v>
      </c>
      <c r="N245" s="1">
        <v>3978500</v>
      </c>
    </row>
    <row r="246" spans="11:14">
      <c r="K246" s="9"/>
      <c r="L246" s="9">
        <v>5255</v>
      </c>
      <c r="M246" s="1" t="s">
        <v>97</v>
      </c>
      <c r="N246" s="1">
        <v>3978500</v>
      </c>
    </row>
    <row r="247" spans="11:14">
      <c r="K247" s="9"/>
      <c r="L247" s="9">
        <v>5275</v>
      </c>
      <c r="M247" s="1" t="s">
        <v>97</v>
      </c>
      <c r="N247" s="1">
        <v>3978500</v>
      </c>
    </row>
    <row r="248" spans="11:14">
      <c r="K248" s="9"/>
      <c r="L248" s="9">
        <v>5288</v>
      </c>
      <c r="M248" s="1" t="s">
        <v>97</v>
      </c>
      <c r="N248" s="1">
        <v>3978500</v>
      </c>
    </row>
    <row r="249" spans="11:14">
      <c r="K249" s="9"/>
      <c r="L249" s="9">
        <v>5318</v>
      </c>
      <c r="M249" s="1" t="s">
        <v>97</v>
      </c>
      <c r="N249" s="1">
        <v>3978500</v>
      </c>
    </row>
    <row r="250" spans="11:14">
      <c r="K250" s="11"/>
      <c r="L250" s="9">
        <v>5320</v>
      </c>
      <c r="M250" s="1" t="s">
        <v>97</v>
      </c>
      <c r="N250" s="1">
        <v>3978500</v>
      </c>
    </row>
    <row r="251" spans="11:14">
      <c r="K251" s="11" t="s">
        <v>323</v>
      </c>
      <c r="L251" s="11" t="s">
        <v>323</v>
      </c>
      <c r="M251" s="12" t="s">
        <v>323</v>
      </c>
      <c r="N251" s="12"/>
    </row>
  </sheetData>
  <autoFilter xmlns:etc="http://www.wps.cn/officeDocument/2017/etCustomData" ref="A3:I192" etc:filterBottomFollowUsedRange="0">
    <filterColumn colId="5">
      <customFilters>
        <customFilter operator="greaterThanOrEqual" val="10"/>
      </customFilters>
    </filterColumn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H63"/>
  <sheetViews>
    <sheetView workbookViewId="0">
      <selection activeCell="H38" sqref="H38"/>
    </sheetView>
  </sheetViews>
  <sheetFormatPr defaultColWidth="8.88888888888889" defaultRowHeight="14.4" outlineLevelCol="7"/>
  <cols>
    <col min="4" max="4" width="25.6666666666667" customWidth="1"/>
    <col min="5" max="5" width="31.6666666666667" customWidth="1"/>
    <col min="7" max="7" width="10.5555555555556" customWidth="1"/>
  </cols>
  <sheetData>
    <row r="2" spans="4:8"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 spans="1:5">
      <c r="A3" s="8" t="s">
        <v>314</v>
      </c>
      <c r="B3" s="8" t="s">
        <v>315</v>
      </c>
      <c r="C3" s="8" t="s">
        <v>316</v>
      </c>
      <c r="D3" s="8" t="s">
        <v>318</v>
      </c>
      <c r="E3" s="8" t="s">
        <v>317</v>
      </c>
    </row>
    <row r="4" hidden="1" spans="1:5">
      <c r="A4" s="9" t="s">
        <v>12</v>
      </c>
      <c r="B4" s="9">
        <v>2708</v>
      </c>
      <c r="C4" s="1" t="s">
        <v>97</v>
      </c>
      <c r="D4" s="1"/>
      <c r="E4" s="1">
        <v>638077.6</v>
      </c>
    </row>
    <row r="5" hidden="1" spans="1:5">
      <c r="A5" s="9"/>
      <c r="B5" s="9">
        <v>4082</v>
      </c>
      <c r="C5" s="1" t="s">
        <v>93</v>
      </c>
      <c r="D5" s="1"/>
      <c r="E5" s="1">
        <v>765768.9</v>
      </c>
    </row>
    <row r="6" hidden="1" spans="1:5">
      <c r="A6" s="9"/>
      <c r="B6" s="9">
        <v>4709</v>
      </c>
      <c r="C6" s="1" t="s">
        <v>97</v>
      </c>
      <c r="D6" s="1"/>
      <c r="E6" s="1">
        <v>638077.6</v>
      </c>
    </row>
    <row r="7" hidden="1" spans="1:5">
      <c r="A7" s="11"/>
      <c r="B7" s="9">
        <v>5325</v>
      </c>
      <c r="C7" s="1" t="s">
        <v>97</v>
      </c>
      <c r="D7" s="1"/>
      <c r="E7" s="1">
        <v>638077.6</v>
      </c>
    </row>
    <row r="8" hidden="1" spans="1:5">
      <c r="A8" s="9" t="s">
        <v>13</v>
      </c>
      <c r="B8" s="9">
        <v>3095</v>
      </c>
      <c r="C8" s="1" t="s">
        <v>93</v>
      </c>
      <c r="D8" s="1"/>
      <c r="E8" s="1">
        <v>694827.8</v>
      </c>
    </row>
    <row r="9" hidden="1" spans="1:5">
      <c r="A9" s="9"/>
      <c r="B9" s="9">
        <v>4212</v>
      </c>
      <c r="C9" s="1" t="s">
        <v>97</v>
      </c>
      <c r="D9" s="1"/>
      <c r="E9" s="1">
        <v>578965</v>
      </c>
    </row>
    <row r="10" hidden="1" spans="1:5">
      <c r="A10" s="9"/>
      <c r="B10" s="9">
        <v>4627</v>
      </c>
      <c r="C10" s="1" t="s">
        <v>97</v>
      </c>
      <c r="D10" s="1"/>
      <c r="E10" s="1">
        <v>578965</v>
      </c>
    </row>
    <row r="11" hidden="1" spans="1:5">
      <c r="A11" s="9"/>
      <c r="B11" s="9">
        <v>4857</v>
      </c>
      <c r="C11" s="1" t="s">
        <v>97</v>
      </c>
      <c r="D11" s="1"/>
      <c r="E11" s="1">
        <v>578965</v>
      </c>
    </row>
    <row r="12" hidden="1" spans="1:5">
      <c r="A12" s="11"/>
      <c r="B12" s="9">
        <v>5296</v>
      </c>
      <c r="C12" s="1" t="s">
        <v>117</v>
      </c>
      <c r="D12" s="1"/>
      <c r="E12" s="1">
        <v>463276.3</v>
      </c>
    </row>
    <row r="13" spans="1:5">
      <c r="A13" s="9" t="s">
        <v>14</v>
      </c>
      <c r="B13" s="9">
        <v>1802</v>
      </c>
      <c r="C13" s="1" t="s">
        <v>97</v>
      </c>
      <c r="D13" s="1"/>
      <c r="E13" s="1">
        <v>1373698.2</v>
      </c>
    </row>
    <row r="14" hidden="1" spans="1:5">
      <c r="A14" s="9"/>
      <c r="B14" s="9">
        <v>1805</v>
      </c>
      <c r="C14" s="1" t="s">
        <v>97</v>
      </c>
      <c r="D14" s="1"/>
      <c r="E14" s="1">
        <v>1373698.2</v>
      </c>
    </row>
    <row r="15" hidden="1" spans="1:5">
      <c r="A15" s="9"/>
      <c r="B15" s="9">
        <v>4184</v>
      </c>
      <c r="C15" s="1" t="s">
        <v>93</v>
      </c>
      <c r="D15" s="1"/>
      <c r="E15" s="1">
        <v>1648603.6</v>
      </c>
    </row>
    <row r="16" hidden="1" spans="1:5">
      <c r="A16" s="9"/>
      <c r="B16" s="9">
        <v>4955</v>
      </c>
      <c r="C16" s="1" t="s">
        <v>93</v>
      </c>
      <c r="D16" s="1"/>
      <c r="E16" s="1">
        <v>1648603.6</v>
      </c>
    </row>
    <row r="17" hidden="1" spans="1:5">
      <c r="A17" s="9"/>
      <c r="B17" s="9">
        <v>5227</v>
      </c>
      <c r="C17" s="1" t="s">
        <v>97</v>
      </c>
      <c r="D17" s="1"/>
      <c r="E17" s="1">
        <v>1373698.2</v>
      </c>
    </row>
    <row r="18" hidden="1" spans="1:5">
      <c r="A18" s="11"/>
      <c r="B18" s="9">
        <v>5238</v>
      </c>
      <c r="C18" s="1" t="s">
        <v>97</v>
      </c>
      <c r="D18" s="1"/>
      <c r="E18" s="1">
        <v>1373698.2</v>
      </c>
    </row>
    <row r="19" hidden="1" spans="1:5">
      <c r="A19" s="9" t="s">
        <v>16</v>
      </c>
      <c r="B19" s="9">
        <v>1804</v>
      </c>
      <c r="C19" s="1" t="s">
        <v>97</v>
      </c>
      <c r="D19" s="1"/>
      <c r="E19" s="1">
        <v>989427</v>
      </c>
    </row>
    <row r="20" hidden="1" spans="1:5">
      <c r="A20" s="9"/>
      <c r="B20" s="9">
        <v>1809</v>
      </c>
      <c r="C20" s="1" t="s">
        <v>117</v>
      </c>
      <c r="D20" s="1"/>
      <c r="E20" s="1">
        <v>791719.9</v>
      </c>
    </row>
    <row r="21" hidden="1" spans="1:5">
      <c r="A21" s="9"/>
      <c r="B21" s="9">
        <v>2545</v>
      </c>
      <c r="C21" s="1" t="s">
        <v>97</v>
      </c>
      <c r="D21" s="1"/>
      <c r="E21" s="1">
        <v>989427</v>
      </c>
    </row>
    <row r="22" hidden="1" spans="1:5">
      <c r="A22" s="9"/>
      <c r="B22" s="9">
        <v>2672</v>
      </c>
      <c r="C22" s="1" t="s">
        <v>117</v>
      </c>
      <c r="D22" s="1"/>
      <c r="E22" s="1">
        <v>791719.9</v>
      </c>
    </row>
    <row r="23" hidden="1" spans="1:5">
      <c r="A23" s="9"/>
      <c r="B23" s="9">
        <v>4221</v>
      </c>
      <c r="C23" s="1" t="s">
        <v>97</v>
      </c>
      <c r="D23" s="1"/>
      <c r="E23" s="1">
        <v>989427</v>
      </c>
    </row>
    <row r="24" hidden="1" spans="1:5">
      <c r="A24" s="9"/>
      <c r="B24" s="9">
        <v>5044</v>
      </c>
      <c r="C24" s="1" t="s">
        <v>97</v>
      </c>
      <c r="D24" s="1"/>
      <c r="E24" s="1">
        <v>989427</v>
      </c>
    </row>
    <row r="25" hidden="1" spans="1:5">
      <c r="A25" s="9"/>
      <c r="B25" s="9">
        <v>5339</v>
      </c>
      <c r="C25" s="1" t="s">
        <v>97</v>
      </c>
      <c r="D25" s="1"/>
      <c r="E25" s="1">
        <v>989427</v>
      </c>
    </row>
    <row r="26" hidden="1" spans="1:5">
      <c r="A26" s="11"/>
      <c r="B26" s="9">
        <v>5341</v>
      </c>
      <c r="C26" s="1" t="s">
        <v>97</v>
      </c>
      <c r="D26" s="1"/>
      <c r="E26" s="1">
        <v>989427</v>
      </c>
    </row>
    <row r="27" hidden="1" spans="1:5">
      <c r="A27" s="9" t="s">
        <v>17</v>
      </c>
      <c r="B27" s="9">
        <v>3609</v>
      </c>
      <c r="C27" s="1" t="s">
        <v>97</v>
      </c>
      <c r="D27" s="1"/>
      <c r="E27" s="1">
        <v>769168.9</v>
      </c>
    </row>
    <row r="28" hidden="1" spans="1:5">
      <c r="A28" s="9"/>
      <c r="B28" s="9">
        <v>3654</v>
      </c>
      <c r="C28" s="1" t="s">
        <v>97</v>
      </c>
      <c r="D28" s="1"/>
      <c r="E28" s="1">
        <v>769168.9</v>
      </c>
    </row>
    <row r="29" hidden="1" spans="1:5">
      <c r="A29" s="9"/>
      <c r="B29" s="9">
        <v>3658</v>
      </c>
      <c r="C29" s="1" t="s">
        <v>93</v>
      </c>
      <c r="D29" s="1"/>
      <c r="E29" s="1">
        <v>923095.1</v>
      </c>
    </row>
    <row r="30" hidden="1" spans="1:5">
      <c r="A30" s="9"/>
      <c r="B30" s="9">
        <v>4327</v>
      </c>
      <c r="C30" s="1" t="s">
        <v>93</v>
      </c>
      <c r="D30" s="1"/>
      <c r="E30" s="1">
        <v>923095.1</v>
      </c>
    </row>
    <row r="31" hidden="1" spans="1:5">
      <c r="A31" s="11"/>
      <c r="B31" s="9">
        <v>5253</v>
      </c>
      <c r="C31" s="1" t="s">
        <v>117</v>
      </c>
      <c r="D31" s="1"/>
      <c r="E31" s="1">
        <v>615472.9</v>
      </c>
    </row>
    <row r="32" hidden="1" spans="1:5">
      <c r="A32" s="9" t="s">
        <v>18</v>
      </c>
      <c r="B32" s="9">
        <v>4022</v>
      </c>
      <c r="C32" s="1" t="s">
        <v>93</v>
      </c>
      <c r="D32" s="1"/>
      <c r="E32" s="1">
        <v>1882993.1</v>
      </c>
    </row>
    <row r="33" hidden="1" spans="1:5">
      <c r="A33" s="9"/>
      <c r="B33" s="9">
        <v>5097</v>
      </c>
      <c r="C33" s="1" t="s">
        <v>97</v>
      </c>
      <c r="D33" s="1"/>
      <c r="E33" s="1">
        <v>1569004.3</v>
      </c>
    </row>
    <row r="34" hidden="1" spans="1:5">
      <c r="A34" s="11"/>
      <c r="B34" s="9">
        <v>5261</v>
      </c>
      <c r="C34" s="1" t="s">
        <v>97</v>
      </c>
      <c r="D34" s="1"/>
      <c r="E34" s="1">
        <v>1569004.3</v>
      </c>
    </row>
    <row r="35" hidden="1" spans="1:5">
      <c r="A35" s="9" t="s">
        <v>19</v>
      </c>
      <c r="B35" s="9">
        <v>81</v>
      </c>
      <c r="C35" s="1" t="s">
        <v>97</v>
      </c>
      <c r="D35" s="1"/>
      <c r="E35" s="1">
        <v>1337400.1</v>
      </c>
    </row>
    <row r="36" hidden="1" spans="1:5">
      <c r="A36" s="9"/>
      <c r="B36" s="9">
        <v>1434</v>
      </c>
      <c r="C36" s="1" t="s">
        <v>93</v>
      </c>
      <c r="D36" s="1"/>
      <c r="E36" s="1">
        <v>1605040.1</v>
      </c>
    </row>
    <row r="37" hidden="1" spans="1:5">
      <c r="A37" s="9"/>
      <c r="B37" s="9">
        <v>1616</v>
      </c>
      <c r="C37" s="1" t="s">
        <v>97</v>
      </c>
      <c r="D37" s="1"/>
      <c r="E37" s="1">
        <v>1337400.1</v>
      </c>
    </row>
    <row r="38" hidden="1" spans="1:5">
      <c r="A38" s="11"/>
      <c r="B38" s="9">
        <v>4078</v>
      </c>
      <c r="C38" s="1" t="s">
        <v>117</v>
      </c>
      <c r="D38" s="1"/>
      <c r="E38" s="1">
        <v>1070160.5</v>
      </c>
    </row>
    <row r="39" hidden="1" spans="1:5">
      <c r="A39" s="9" t="s">
        <v>20</v>
      </c>
      <c r="B39" s="9">
        <v>103</v>
      </c>
      <c r="C39" s="1" t="s">
        <v>93</v>
      </c>
      <c r="D39" s="1"/>
      <c r="E39" s="1">
        <v>1608850.1</v>
      </c>
    </row>
    <row r="40" hidden="1" spans="1:5">
      <c r="A40" s="9"/>
      <c r="B40" s="9">
        <v>4492</v>
      </c>
      <c r="C40" s="1" t="s">
        <v>97</v>
      </c>
      <c r="D40" s="1"/>
      <c r="E40" s="1">
        <v>1340574.1</v>
      </c>
    </row>
    <row r="41" hidden="1" spans="1:5">
      <c r="A41" s="11"/>
      <c r="B41" s="9">
        <v>5287</v>
      </c>
      <c r="C41" s="1" t="s">
        <v>97</v>
      </c>
      <c r="D41" s="1"/>
      <c r="E41" s="1">
        <v>1340574.1</v>
      </c>
    </row>
    <row r="42" hidden="1" spans="1:5">
      <c r="A42" s="9" t="s">
        <v>21</v>
      </c>
      <c r="B42" s="9">
        <v>1548</v>
      </c>
      <c r="C42" s="1" t="s">
        <v>97</v>
      </c>
      <c r="D42" s="1"/>
      <c r="E42" s="1">
        <v>670492.8</v>
      </c>
    </row>
    <row r="43" hidden="1" spans="1:5">
      <c r="A43" s="9"/>
      <c r="B43" s="9">
        <v>2695</v>
      </c>
      <c r="C43" s="1" t="s">
        <v>97</v>
      </c>
      <c r="D43" s="1"/>
      <c r="E43" s="1">
        <v>670492.8</v>
      </c>
    </row>
    <row r="44" hidden="1" spans="1:5">
      <c r="A44" s="9"/>
      <c r="B44" s="9">
        <v>3369</v>
      </c>
      <c r="C44" s="1" t="s">
        <v>97</v>
      </c>
      <c r="D44" s="1"/>
      <c r="E44" s="1">
        <v>670492.8</v>
      </c>
    </row>
    <row r="45" hidden="1" spans="1:5">
      <c r="A45" s="9"/>
      <c r="B45" s="9">
        <v>4329</v>
      </c>
      <c r="C45" s="1" t="s">
        <v>93</v>
      </c>
      <c r="D45" s="1"/>
      <c r="E45" s="1">
        <v>804671.5</v>
      </c>
    </row>
    <row r="46" hidden="1" spans="1:5">
      <c r="A46" s="9"/>
      <c r="B46" s="9">
        <v>4863</v>
      </c>
      <c r="C46" s="1" t="s">
        <v>93</v>
      </c>
      <c r="D46" s="1"/>
      <c r="E46" s="1">
        <v>804671.5</v>
      </c>
    </row>
    <row r="47" hidden="1" spans="1:5">
      <c r="A47" s="9"/>
      <c r="B47" s="9">
        <v>4881</v>
      </c>
      <c r="C47" s="1" t="s">
        <v>97</v>
      </c>
      <c r="D47" s="1"/>
      <c r="E47" s="1">
        <v>670492.8</v>
      </c>
    </row>
    <row r="48" hidden="1" spans="1:5">
      <c r="A48" s="9"/>
      <c r="B48" s="9">
        <v>5109</v>
      </c>
      <c r="C48" s="1" t="s">
        <v>93</v>
      </c>
      <c r="D48" s="1"/>
      <c r="E48" s="1">
        <v>804671.5</v>
      </c>
    </row>
    <row r="49" hidden="1" spans="1:5">
      <c r="A49" s="9"/>
      <c r="B49" s="9">
        <v>5122</v>
      </c>
      <c r="C49" s="1" t="s">
        <v>117</v>
      </c>
      <c r="D49" s="1"/>
      <c r="E49" s="1">
        <v>536514.4</v>
      </c>
    </row>
    <row r="50" hidden="1" spans="1:5">
      <c r="A50" s="9"/>
      <c r="B50" s="9">
        <v>5273</v>
      </c>
      <c r="C50" s="1" t="s">
        <v>117</v>
      </c>
      <c r="D50" s="1"/>
      <c r="E50" s="1">
        <v>536514.4</v>
      </c>
    </row>
    <row r="51" hidden="1" spans="1:5">
      <c r="A51" s="9"/>
      <c r="B51" s="9">
        <v>5344</v>
      </c>
      <c r="C51" s="1" t="s">
        <v>97</v>
      </c>
      <c r="D51" s="1"/>
      <c r="E51" s="1">
        <v>670492.8</v>
      </c>
    </row>
    <row r="52" hidden="1" spans="1:5">
      <c r="A52" s="11"/>
      <c r="B52" s="9">
        <v>5345</v>
      </c>
      <c r="C52" s="1" t="s">
        <v>97</v>
      </c>
      <c r="D52" s="1"/>
      <c r="E52" s="1">
        <v>670492.8</v>
      </c>
    </row>
    <row r="53" hidden="1" spans="1:5">
      <c r="A53" s="9" t="s">
        <v>22</v>
      </c>
      <c r="B53" s="9">
        <v>2176</v>
      </c>
      <c r="C53" s="1" t="s">
        <v>97</v>
      </c>
      <c r="D53" s="1"/>
      <c r="E53" s="1">
        <v>995796.4</v>
      </c>
    </row>
    <row r="54" hidden="1" spans="1:5">
      <c r="A54" s="9"/>
      <c r="B54" s="9">
        <v>3391</v>
      </c>
      <c r="C54" s="1" t="s">
        <v>97</v>
      </c>
      <c r="D54" s="1"/>
      <c r="E54" s="1">
        <v>995796.4</v>
      </c>
    </row>
    <row r="55" hidden="1" spans="1:5">
      <c r="A55" s="9"/>
      <c r="B55" s="9">
        <v>4879</v>
      </c>
      <c r="C55" s="1" t="s">
        <v>97</v>
      </c>
      <c r="D55" s="1"/>
      <c r="E55" s="1">
        <v>995796.4</v>
      </c>
    </row>
    <row r="56" hidden="1" spans="1:5">
      <c r="A56" s="9"/>
      <c r="B56" s="9">
        <v>4982</v>
      </c>
      <c r="C56" s="1" t="s">
        <v>97</v>
      </c>
      <c r="D56" s="1"/>
      <c r="E56" s="1">
        <v>995796.4</v>
      </c>
    </row>
    <row r="57" hidden="1" spans="1:5">
      <c r="A57" s="9"/>
      <c r="B57" s="9">
        <v>5021</v>
      </c>
      <c r="C57" s="1" t="s">
        <v>117</v>
      </c>
      <c r="D57" s="1"/>
      <c r="E57" s="1">
        <v>796816.2</v>
      </c>
    </row>
    <row r="58" hidden="1" spans="1:5">
      <c r="A58" s="9"/>
      <c r="B58" s="9">
        <v>5046</v>
      </c>
      <c r="C58" s="1" t="s">
        <v>97</v>
      </c>
      <c r="D58" s="1"/>
      <c r="E58" s="1">
        <v>995796.4</v>
      </c>
    </row>
    <row r="59" hidden="1" spans="1:5">
      <c r="A59" s="9"/>
      <c r="B59" s="9">
        <v>5128</v>
      </c>
      <c r="C59" s="1" t="s">
        <v>117</v>
      </c>
      <c r="D59" s="1"/>
      <c r="E59" s="1">
        <v>796816.2</v>
      </c>
    </row>
    <row r="60" hidden="1" spans="1:5">
      <c r="A60" s="9"/>
      <c r="B60" s="9">
        <v>5135</v>
      </c>
      <c r="C60" s="1" t="s">
        <v>97</v>
      </c>
      <c r="D60" s="1"/>
      <c r="E60" s="1">
        <v>995796.4</v>
      </c>
    </row>
    <row r="61" hidden="1" spans="1:5">
      <c r="A61" s="9"/>
      <c r="B61" s="9">
        <v>5215</v>
      </c>
      <c r="C61" s="1" t="s">
        <v>97</v>
      </c>
      <c r="D61" s="1"/>
      <c r="E61" s="1">
        <v>995796.4</v>
      </c>
    </row>
    <row r="62" hidden="1" spans="1:5">
      <c r="A62" s="11"/>
      <c r="B62" s="11">
        <v>5354</v>
      </c>
      <c r="C62" s="12" t="s">
        <v>97</v>
      </c>
      <c r="D62" s="12"/>
      <c r="E62" s="12">
        <v>995796.4</v>
      </c>
    </row>
    <row r="63" hidden="1" spans="1:5">
      <c r="A63" s="13" t="s">
        <v>24</v>
      </c>
      <c r="B63" s="13"/>
      <c r="C63" s="13"/>
      <c r="D63" s="13"/>
      <c r="E63" s="13">
        <v>57618008</v>
      </c>
    </row>
  </sheetData>
  <autoFilter xmlns:etc="http://www.wps.cn/officeDocument/2017/etCustomData" ref="A3:H63" etc:filterBottomFollowUsedRange="0">
    <filterColumn colId="1">
      <customFilters>
        <customFilter operator="equal" val="1802"/>
      </customFilters>
    </filterColumn>
    <extLst/>
  </autoFilter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8" sqref="H38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C219"/>
  <sheetViews>
    <sheetView zoomScale="90" zoomScaleNormal="90" topLeftCell="A100" workbookViewId="0">
      <selection activeCell="H38" sqref="H38"/>
    </sheetView>
  </sheetViews>
  <sheetFormatPr defaultColWidth="10" defaultRowHeight="14.4"/>
  <cols>
    <col min="1" max="1" width="10" style="1"/>
    <col min="2" max="2" width="10" style="5"/>
    <col min="3" max="3" width="10" style="1"/>
    <col min="4" max="4" width="10" style="5"/>
    <col min="5" max="6" width="10" style="1"/>
    <col min="7" max="7" width="10" style="5"/>
    <col min="8" max="10" width="10" style="1"/>
    <col min="11" max="11" width="10" style="5"/>
    <col min="12" max="21" width="10" style="1"/>
    <col min="22" max="22" width="15.9259259259259" style="1" customWidth="1"/>
    <col min="23" max="23" width="26.2222222222222" style="1" customWidth="1"/>
    <col min="24" max="28" width="10" style="1"/>
    <col min="29" max="29" width="26" style="1" customWidth="1"/>
    <col min="30" max="44" width="10" style="1"/>
    <col min="45" max="46" width="10" style="5"/>
    <col min="47" max="16384" width="10" style="1"/>
  </cols>
  <sheetData>
    <row r="1" s="1" customFormat="1" spans="1:55">
      <c r="A1" s="1" t="s">
        <v>37</v>
      </c>
      <c r="B1" s="5" t="s">
        <v>38</v>
      </c>
      <c r="C1" s="1" t="s">
        <v>39</v>
      </c>
      <c r="D1" s="5" t="s">
        <v>40</v>
      </c>
      <c r="E1" s="1" t="s">
        <v>41</v>
      </c>
      <c r="F1" s="1" t="s">
        <v>42</v>
      </c>
      <c r="G1" s="5" t="s">
        <v>43</v>
      </c>
      <c r="H1" s="1" t="s">
        <v>44</v>
      </c>
      <c r="I1" s="1" t="s">
        <v>45</v>
      </c>
      <c r="J1" s="1" t="s">
        <v>354</v>
      </c>
      <c r="K1" s="5" t="s">
        <v>355</v>
      </c>
      <c r="L1" s="1" t="s">
        <v>356</v>
      </c>
      <c r="M1" s="1" t="s">
        <v>357</v>
      </c>
      <c r="N1" s="1" t="s">
        <v>358</v>
      </c>
      <c r="O1" s="1" t="s">
        <v>359</v>
      </c>
      <c r="P1" s="1" t="s">
        <v>360</v>
      </c>
      <c r="Q1" s="1" t="s">
        <v>361</v>
      </c>
      <c r="R1" s="1" t="s">
        <v>362</v>
      </c>
      <c r="S1" s="1" t="s">
        <v>363</v>
      </c>
      <c r="T1" s="1" t="s">
        <v>364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1" t="s">
        <v>371</v>
      </c>
      <c r="AB1" s="1" t="s">
        <v>372</v>
      </c>
      <c r="AC1" s="1" t="s">
        <v>373</v>
      </c>
      <c r="AD1" s="1" t="s">
        <v>374</v>
      </c>
      <c r="AE1" s="1" t="s">
        <v>375</v>
      </c>
      <c r="AF1" s="1" t="s">
        <v>376</v>
      </c>
      <c r="AG1" s="1" t="s">
        <v>377</v>
      </c>
      <c r="AH1" s="1" t="s">
        <v>378</v>
      </c>
      <c r="AI1" s="1" t="s">
        <v>379</v>
      </c>
      <c r="AJ1" s="1" t="s">
        <v>380</v>
      </c>
      <c r="AK1" s="1" t="s">
        <v>381</v>
      </c>
      <c r="AL1" s="1" t="s">
        <v>382</v>
      </c>
      <c r="AM1" s="1" t="s">
        <v>383</v>
      </c>
      <c r="AN1" s="1" t="s">
        <v>384</v>
      </c>
      <c r="AO1" s="1" t="s">
        <v>385</v>
      </c>
      <c r="AP1" s="1" t="s">
        <v>386</v>
      </c>
      <c r="AQ1" s="1" t="s">
        <v>387</v>
      </c>
      <c r="AR1" s="1" t="s">
        <v>388</v>
      </c>
      <c r="AS1" s="5" t="s">
        <v>389</v>
      </c>
      <c r="AT1" s="5" t="s">
        <v>390</v>
      </c>
      <c r="AU1" s="1" t="s">
        <v>391</v>
      </c>
      <c r="AV1" s="1" t="s">
        <v>392</v>
      </c>
      <c r="AW1" s="1" t="s">
        <v>393</v>
      </c>
      <c r="AX1" s="1" t="s">
        <v>394</v>
      </c>
      <c r="AY1" s="1" t="s">
        <v>395</v>
      </c>
      <c r="AZ1" s="1" t="s">
        <v>396</v>
      </c>
      <c r="BA1" s="1" t="s">
        <v>397</v>
      </c>
      <c r="BB1" s="1" t="s">
        <v>398</v>
      </c>
      <c r="BC1" s="1" t="s">
        <v>399</v>
      </c>
    </row>
    <row r="2" s="1" customFormat="1" hidden="1" spans="1:54">
      <c r="A2" s="1" t="s">
        <v>58</v>
      </c>
      <c r="B2" s="5" t="s">
        <v>59</v>
      </c>
      <c r="C2" s="1">
        <v>63</v>
      </c>
      <c r="D2" s="10">
        <v>45528</v>
      </c>
      <c r="E2" s="1">
        <v>148</v>
      </c>
      <c r="F2" s="1" t="s">
        <v>60</v>
      </c>
      <c r="G2" s="5">
        <v>3764</v>
      </c>
      <c r="I2" s="1" t="s">
        <v>61</v>
      </c>
      <c r="K2" s="5">
        <v>0</v>
      </c>
      <c r="L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S2" s="5">
        <v>0</v>
      </c>
      <c r="AT2" s="5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</row>
    <row r="3" s="1" customFormat="1" hidden="1" spans="1:55">
      <c r="A3" s="1" t="s">
        <v>58</v>
      </c>
      <c r="B3" s="5" t="s">
        <v>14</v>
      </c>
      <c r="C3" s="1">
        <v>4</v>
      </c>
      <c r="D3" s="10">
        <v>45528</v>
      </c>
      <c r="E3" s="1">
        <v>148</v>
      </c>
      <c r="F3" s="1" t="s">
        <v>62</v>
      </c>
      <c r="G3" s="5">
        <v>66</v>
      </c>
      <c r="I3" s="1" t="s">
        <v>63</v>
      </c>
      <c r="J3" s="1">
        <v>107.39</v>
      </c>
      <c r="K3" s="5">
        <v>0</v>
      </c>
      <c r="L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S3" s="5">
        <v>0</v>
      </c>
      <c r="AT3" s="5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 t="s">
        <v>400</v>
      </c>
    </row>
    <row r="4" s="1" customFormat="1" hidden="1" spans="1:55">
      <c r="A4" s="1" t="s">
        <v>58</v>
      </c>
      <c r="B4" s="5" t="s">
        <v>14</v>
      </c>
      <c r="C4" s="1">
        <v>4</v>
      </c>
      <c r="D4" s="10">
        <v>45528</v>
      </c>
      <c r="E4" s="1">
        <v>148</v>
      </c>
      <c r="F4" s="1" t="s">
        <v>64</v>
      </c>
      <c r="G4" s="5">
        <v>1801</v>
      </c>
      <c r="H4" s="1" t="s">
        <v>65</v>
      </c>
      <c r="I4" s="1" t="s">
        <v>63</v>
      </c>
      <c r="J4" s="1">
        <v>107.39</v>
      </c>
      <c r="K4" s="5">
        <v>0</v>
      </c>
      <c r="L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S4" s="5">
        <v>0</v>
      </c>
      <c r="AT4" s="5">
        <v>0</v>
      </c>
      <c r="AU4" s="1">
        <v>0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 t="s">
        <v>400</v>
      </c>
    </row>
    <row r="5" s="1" customFormat="1" hidden="1" spans="1:55">
      <c r="A5" s="1" t="s">
        <v>58</v>
      </c>
      <c r="B5" s="5" t="s">
        <v>14</v>
      </c>
      <c r="C5" s="1">
        <v>4</v>
      </c>
      <c r="D5" s="10">
        <v>45528</v>
      </c>
      <c r="E5" s="1">
        <v>148</v>
      </c>
      <c r="F5" s="1" t="s">
        <v>66</v>
      </c>
      <c r="G5" s="5">
        <v>5503</v>
      </c>
      <c r="H5" s="1" t="s">
        <v>65</v>
      </c>
      <c r="I5" s="1" t="s">
        <v>63</v>
      </c>
      <c r="J5" s="1">
        <v>107.39</v>
      </c>
      <c r="K5" s="5">
        <v>0</v>
      </c>
      <c r="L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S5" s="5">
        <v>0</v>
      </c>
      <c r="AT5" s="5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 t="s">
        <v>400</v>
      </c>
    </row>
    <row r="6" s="1" customFormat="1" hidden="1" spans="1:55">
      <c r="A6" s="1" t="s">
        <v>58</v>
      </c>
      <c r="B6" s="5" t="s">
        <v>14</v>
      </c>
      <c r="C6" s="1">
        <v>4</v>
      </c>
      <c r="D6" s="10">
        <v>45528</v>
      </c>
      <c r="E6" s="1">
        <v>148</v>
      </c>
      <c r="F6" s="1" t="s">
        <v>67</v>
      </c>
      <c r="G6" s="5">
        <v>4093</v>
      </c>
      <c r="H6" s="1" t="s">
        <v>65</v>
      </c>
      <c r="I6" s="1" t="s">
        <v>68</v>
      </c>
      <c r="J6" s="1">
        <v>107.39</v>
      </c>
      <c r="K6" s="5">
        <v>0</v>
      </c>
      <c r="L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M6" s="1">
        <v>7000</v>
      </c>
      <c r="AN6" s="1">
        <v>0</v>
      </c>
      <c r="AS6" s="5">
        <v>0</v>
      </c>
      <c r="AT6" s="5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 t="s">
        <v>400</v>
      </c>
    </row>
    <row r="7" s="1" customFormat="1" hidden="1" spans="1:55">
      <c r="A7" s="1" t="s">
        <v>58</v>
      </c>
      <c r="B7" s="5" t="s">
        <v>14</v>
      </c>
      <c r="C7" s="1">
        <v>4</v>
      </c>
      <c r="D7" s="10">
        <v>45528</v>
      </c>
      <c r="E7" s="1">
        <v>148</v>
      </c>
      <c r="F7" s="1" t="s">
        <v>69</v>
      </c>
      <c r="G7" s="5">
        <v>4567</v>
      </c>
      <c r="H7" s="1" t="s">
        <v>65</v>
      </c>
      <c r="I7" s="1" t="s">
        <v>68</v>
      </c>
      <c r="J7" s="1">
        <v>107.39</v>
      </c>
      <c r="K7" s="5">
        <v>0</v>
      </c>
      <c r="L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M7" s="1">
        <v>5000</v>
      </c>
      <c r="AN7" s="1">
        <v>0</v>
      </c>
      <c r="AS7" s="5">
        <v>0</v>
      </c>
      <c r="AT7" s="5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 t="s">
        <v>400</v>
      </c>
    </row>
    <row r="8" s="1" customFormat="1" hidden="1" spans="1:55">
      <c r="A8" s="1" t="s">
        <v>58</v>
      </c>
      <c r="B8" s="5" t="s">
        <v>14</v>
      </c>
      <c r="C8" s="1">
        <v>4</v>
      </c>
      <c r="D8" s="10">
        <v>45528</v>
      </c>
      <c r="E8" s="1">
        <v>148</v>
      </c>
      <c r="F8" s="1" t="s">
        <v>70</v>
      </c>
      <c r="G8" s="5">
        <v>4758</v>
      </c>
      <c r="H8" s="1" t="s">
        <v>65</v>
      </c>
      <c r="I8" s="1" t="s">
        <v>68</v>
      </c>
      <c r="J8" s="1">
        <v>107.39</v>
      </c>
      <c r="K8" s="5">
        <v>0</v>
      </c>
      <c r="L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M8" s="1">
        <v>6000</v>
      </c>
      <c r="AN8" s="1">
        <v>0</v>
      </c>
      <c r="AS8" s="5">
        <v>0</v>
      </c>
      <c r="AT8" s="5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 t="s">
        <v>400</v>
      </c>
    </row>
    <row r="9" s="1" customFormat="1" hidden="1" spans="1:55">
      <c r="A9" s="1" t="s">
        <v>58</v>
      </c>
      <c r="B9" s="5" t="s">
        <v>14</v>
      </c>
      <c r="C9" s="1">
        <v>4</v>
      </c>
      <c r="D9" s="10">
        <v>45528</v>
      </c>
      <c r="E9" s="1">
        <v>148</v>
      </c>
      <c r="F9" s="1" t="s">
        <v>71</v>
      </c>
      <c r="G9" s="5">
        <v>5278</v>
      </c>
      <c r="H9" s="1" t="s">
        <v>65</v>
      </c>
      <c r="I9" s="1" t="s">
        <v>68</v>
      </c>
      <c r="J9" s="1">
        <v>107.39</v>
      </c>
      <c r="K9" s="5">
        <v>0</v>
      </c>
      <c r="L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M9" s="1">
        <v>10000</v>
      </c>
      <c r="AN9" s="1">
        <v>0</v>
      </c>
      <c r="AS9" s="5">
        <v>0</v>
      </c>
      <c r="AT9" s="5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 t="s">
        <v>400</v>
      </c>
    </row>
    <row r="10" s="1" customFormat="1" hidden="1" spans="1:55">
      <c r="A10" s="1" t="s">
        <v>58</v>
      </c>
      <c r="B10" s="5" t="s">
        <v>14</v>
      </c>
      <c r="C10" s="1">
        <v>4</v>
      </c>
      <c r="D10" s="10">
        <v>45528</v>
      </c>
      <c r="E10" s="1">
        <v>148</v>
      </c>
      <c r="F10" s="1" t="s">
        <v>72</v>
      </c>
      <c r="G10" s="5">
        <v>5295</v>
      </c>
      <c r="H10" s="1" t="s">
        <v>65</v>
      </c>
      <c r="I10" s="1" t="s">
        <v>68</v>
      </c>
      <c r="J10" s="1">
        <v>107.39</v>
      </c>
      <c r="K10" s="5">
        <v>0</v>
      </c>
      <c r="L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M10" s="1">
        <v>8000</v>
      </c>
      <c r="AN10" s="1">
        <v>0</v>
      </c>
      <c r="AS10" s="5">
        <v>0</v>
      </c>
      <c r="AT10" s="5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 t="s">
        <v>400</v>
      </c>
    </row>
    <row r="11" s="1" customFormat="1" hidden="1" spans="1:55">
      <c r="A11" s="1" t="s">
        <v>58</v>
      </c>
      <c r="B11" s="5" t="s">
        <v>14</v>
      </c>
      <c r="C11" s="1">
        <v>4</v>
      </c>
      <c r="D11" s="10">
        <v>45528</v>
      </c>
      <c r="E11" s="1">
        <v>148</v>
      </c>
      <c r="F11" s="1" t="s">
        <v>73</v>
      </c>
      <c r="G11" s="5">
        <v>5327</v>
      </c>
      <c r="H11" s="1" t="s">
        <v>65</v>
      </c>
      <c r="I11" s="1" t="s">
        <v>68</v>
      </c>
      <c r="J11" s="1">
        <v>107.39</v>
      </c>
      <c r="K11" s="5">
        <v>0</v>
      </c>
      <c r="L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M11" s="1">
        <v>16000</v>
      </c>
      <c r="AN11" s="1">
        <v>0</v>
      </c>
      <c r="AS11" s="5">
        <v>0</v>
      </c>
      <c r="AT11" s="5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 t="s">
        <v>400</v>
      </c>
    </row>
    <row r="12" s="1" customFormat="1" hidden="1" spans="1:55">
      <c r="A12" s="1" t="s">
        <v>58</v>
      </c>
      <c r="B12" s="5" t="s">
        <v>14</v>
      </c>
      <c r="C12" s="1">
        <v>4</v>
      </c>
      <c r="D12" s="10">
        <v>45528</v>
      </c>
      <c r="E12" s="1">
        <v>148</v>
      </c>
      <c r="F12" s="1" t="s">
        <v>74</v>
      </c>
      <c r="G12" s="5">
        <v>55</v>
      </c>
      <c r="H12" s="1" t="s">
        <v>65</v>
      </c>
      <c r="I12" s="1" t="s">
        <v>75</v>
      </c>
      <c r="J12" s="1">
        <v>107.39</v>
      </c>
      <c r="K12" s="5">
        <v>0</v>
      </c>
      <c r="L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M12" s="1">
        <v>28000</v>
      </c>
      <c r="AN12" s="1">
        <v>280</v>
      </c>
      <c r="AS12" s="5">
        <v>0</v>
      </c>
      <c r="AT12" s="5">
        <v>0</v>
      </c>
      <c r="AU12" s="1">
        <v>0</v>
      </c>
      <c r="AV12" s="1">
        <v>0</v>
      </c>
      <c r="AW12" s="1">
        <v>280</v>
      </c>
      <c r="AX12" s="1">
        <v>280</v>
      </c>
      <c r="AY12" s="1">
        <v>0</v>
      </c>
      <c r="AZ12" s="1">
        <v>0</v>
      </c>
      <c r="BA12" s="1">
        <v>0</v>
      </c>
      <c r="BB12" s="1">
        <v>0</v>
      </c>
      <c r="BC12" s="1" t="s">
        <v>400</v>
      </c>
    </row>
    <row r="13" s="1" customFormat="1" hidden="1" spans="1:55">
      <c r="A13" s="1" t="s">
        <v>58</v>
      </c>
      <c r="B13" s="5" t="s">
        <v>14</v>
      </c>
      <c r="C13" s="1">
        <v>4</v>
      </c>
      <c r="D13" s="10">
        <v>45528</v>
      </c>
      <c r="E13" s="1">
        <v>148</v>
      </c>
      <c r="F13" s="1" t="s">
        <v>76</v>
      </c>
      <c r="G13" s="5">
        <v>5150</v>
      </c>
      <c r="H13" s="1" t="s">
        <v>65</v>
      </c>
      <c r="I13" s="1" t="s">
        <v>77</v>
      </c>
      <c r="J13" s="1">
        <v>107.39</v>
      </c>
      <c r="K13" s="5">
        <v>0</v>
      </c>
      <c r="L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M13" s="1">
        <v>6000</v>
      </c>
      <c r="AN13" s="1">
        <v>0</v>
      </c>
      <c r="AS13" s="5">
        <v>0</v>
      </c>
      <c r="AT13" s="5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 t="s">
        <v>400</v>
      </c>
    </row>
    <row r="14" s="1" customFormat="1" hidden="1" spans="1:55">
      <c r="A14" s="1" t="s">
        <v>58</v>
      </c>
      <c r="B14" s="5" t="s">
        <v>14</v>
      </c>
      <c r="C14" s="1">
        <v>4</v>
      </c>
      <c r="D14" s="10">
        <v>45528</v>
      </c>
      <c r="E14" s="1">
        <v>148</v>
      </c>
      <c r="F14" s="1" t="s">
        <v>78</v>
      </c>
      <c r="G14" s="5">
        <v>5151</v>
      </c>
      <c r="H14" s="1" t="s">
        <v>65</v>
      </c>
      <c r="I14" s="1" t="s">
        <v>77</v>
      </c>
      <c r="J14" s="1">
        <v>107.39</v>
      </c>
      <c r="K14" s="5">
        <v>0</v>
      </c>
      <c r="L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M14" s="1">
        <v>7000</v>
      </c>
      <c r="AN14" s="1">
        <v>0</v>
      </c>
      <c r="AS14" s="5">
        <v>0</v>
      </c>
      <c r="AT14" s="5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 t="s">
        <v>400</v>
      </c>
    </row>
    <row r="15" s="1" customFormat="1" hidden="1" spans="1:55">
      <c r="A15" s="1" t="s">
        <v>58</v>
      </c>
      <c r="B15" s="5" t="s">
        <v>14</v>
      </c>
      <c r="C15" s="1">
        <v>4</v>
      </c>
      <c r="D15" s="10">
        <v>45528</v>
      </c>
      <c r="E15" s="1">
        <v>148</v>
      </c>
      <c r="F15" s="1" t="s">
        <v>79</v>
      </c>
      <c r="G15" s="5">
        <v>5152</v>
      </c>
      <c r="H15" s="1" t="s">
        <v>65</v>
      </c>
      <c r="I15" s="1" t="s">
        <v>77</v>
      </c>
      <c r="J15" s="1">
        <v>107.39</v>
      </c>
      <c r="K15" s="5">
        <v>0</v>
      </c>
      <c r="L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M15" s="1">
        <v>7000</v>
      </c>
      <c r="AN15" s="1">
        <v>0</v>
      </c>
      <c r="AS15" s="5">
        <v>0</v>
      </c>
      <c r="AT15" s="5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 t="s">
        <v>400</v>
      </c>
    </row>
    <row r="16" s="1" customFormat="1" hidden="1" spans="1:55">
      <c r="A16" s="1" t="s">
        <v>58</v>
      </c>
      <c r="B16" s="5" t="s">
        <v>14</v>
      </c>
      <c r="C16" s="1">
        <v>4</v>
      </c>
      <c r="D16" s="10">
        <v>45528</v>
      </c>
      <c r="E16" s="1">
        <v>148</v>
      </c>
      <c r="F16" s="1" t="s">
        <v>80</v>
      </c>
      <c r="G16" s="5">
        <v>58</v>
      </c>
      <c r="H16" s="1" t="s">
        <v>65</v>
      </c>
      <c r="I16" s="1" t="s">
        <v>61</v>
      </c>
      <c r="J16" s="1">
        <v>107.39</v>
      </c>
      <c r="K16" s="5">
        <v>0</v>
      </c>
      <c r="L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S16" s="5">
        <v>0</v>
      </c>
      <c r="AT16" s="5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 t="s">
        <v>400</v>
      </c>
    </row>
    <row r="17" s="1" customFormat="1" hidden="1" spans="1:55">
      <c r="A17" s="1" t="s">
        <v>58</v>
      </c>
      <c r="B17" s="5" t="s">
        <v>14</v>
      </c>
      <c r="C17" s="1">
        <v>4</v>
      </c>
      <c r="D17" s="10">
        <v>45528</v>
      </c>
      <c r="E17" s="1">
        <v>148</v>
      </c>
      <c r="F17" s="1" t="s">
        <v>81</v>
      </c>
      <c r="G17" s="5">
        <v>576</v>
      </c>
      <c r="H17" s="1" t="s">
        <v>65</v>
      </c>
      <c r="I17" s="1" t="s">
        <v>61</v>
      </c>
      <c r="J17" s="1">
        <v>107.39</v>
      </c>
      <c r="K17" s="5">
        <v>0</v>
      </c>
      <c r="L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S17" s="5">
        <v>0</v>
      </c>
      <c r="AT17" s="5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 t="s">
        <v>400</v>
      </c>
    </row>
    <row r="18" s="1" customFormat="1" hidden="1" spans="1:55">
      <c r="A18" s="1" t="s">
        <v>58</v>
      </c>
      <c r="B18" s="5" t="s">
        <v>14</v>
      </c>
      <c r="C18" s="1">
        <v>4</v>
      </c>
      <c r="D18" s="10">
        <v>45528</v>
      </c>
      <c r="E18" s="1">
        <v>148</v>
      </c>
      <c r="F18" s="1" t="s">
        <v>82</v>
      </c>
      <c r="G18" s="5">
        <v>3984</v>
      </c>
      <c r="H18" s="1" t="s">
        <v>65</v>
      </c>
      <c r="I18" s="1" t="s">
        <v>61</v>
      </c>
      <c r="J18" s="1">
        <v>107.39</v>
      </c>
      <c r="K18" s="5">
        <v>0</v>
      </c>
      <c r="L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S18" s="5">
        <v>0</v>
      </c>
      <c r="AT18" s="5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 t="s">
        <v>400</v>
      </c>
    </row>
    <row r="19" s="1" customFormat="1" hidden="1" spans="1:55">
      <c r="A19" s="1" t="s">
        <v>58</v>
      </c>
      <c r="B19" s="5" t="s">
        <v>14</v>
      </c>
      <c r="C19" s="1">
        <v>4</v>
      </c>
      <c r="D19" s="10">
        <v>45528</v>
      </c>
      <c r="E19" s="1">
        <v>148</v>
      </c>
      <c r="F19" s="1" t="s">
        <v>83</v>
      </c>
      <c r="G19" s="5">
        <v>4091</v>
      </c>
      <c r="H19" s="1" t="s">
        <v>65</v>
      </c>
      <c r="I19" s="1" t="s">
        <v>61</v>
      </c>
      <c r="J19" s="1">
        <v>107.39</v>
      </c>
      <c r="K19" s="5">
        <v>0</v>
      </c>
      <c r="L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S19" s="5">
        <v>0</v>
      </c>
      <c r="AT19" s="5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 t="s">
        <v>400</v>
      </c>
    </row>
    <row r="20" s="1" customFormat="1" hidden="1" spans="1:55">
      <c r="A20" s="1" t="s">
        <v>58</v>
      </c>
      <c r="B20" s="5" t="s">
        <v>14</v>
      </c>
      <c r="C20" s="1">
        <v>4</v>
      </c>
      <c r="D20" s="10">
        <v>45528</v>
      </c>
      <c r="E20" s="1">
        <v>148</v>
      </c>
      <c r="F20" s="1" t="s">
        <v>84</v>
      </c>
      <c r="G20" s="5">
        <v>5062</v>
      </c>
      <c r="H20" s="1" t="s">
        <v>65</v>
      </c>
      <c r="I20" s="1" t="s">
        <v>61</v>
      </c>
      <c r="J20" s="1">
        <v>107.39</v>
      </c>
      <c r="K20" s="5">
        <v>0</v>
      </c>
      <c r="L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S20" s="5">
        <v>0</v>
      </c>
      <c r="AT20" s="5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 t="s">
        <v>400</v>
      </c>
    </row>
    <row r="21" s="1" customFormat="1" hidden="1" spans="1:55">
      <c r="A21" s="1" t="s">
        <v>58</v>
      </c>
      <c r="B21" s="5" t="s">
        <v>14</v>
      </c>
      <c r="C21" s="1">
        <v>4</v>
      </c>
      <c r="D21" s="10">
        <v>45528</v>
      </c>
      <c r="E21" s="1">
        <v>148</v>
      </c>
      <c r="F21" s="1" t="s">
        <v>85</v>
      </c>
      <c r="G21" s="5">
        <v>5476</v>
      </c>
      <c r="H21" s="1" t="s">
        <v>65</v>
      </c>
      <c r="I21" s="1" t="s">
        <v>86</v>
      </c>
      <c r="J21" s="1">
        <v>107.39</v>
      </c>
      <c r="K21" s="5">
        <v>0</v>
      </c>
      <c r="L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M21" s="1">
        <v>10000</v>
      </c>
      <c r="AN21" s="1">
        <v>0</v>
      </c>
      <c r="AS21" s="5">
        <v>0</v>
      </c>
      <c r="AT21" s="5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 t="s">
        <v>400</v>
      </c>
    </row>
    <row r="22" s="1" customFormat="1" hidden="1" spans="1:55">
      <c r="A22" s="1" t="s">
        <v>58</v>
      </c>
      <c r="B22" s="5" t="s">
        <v>14</v>
      </c>
      <c r="C22" s="1">
        <v>4</v>
      </c>
      <c r="D22" s="10">
        <v>45528</v>
      </c>
      <c r="E22" s="1">
        <v>148</v>
      </c>
      <c r="F22" s="1" t="s">
        <v>87</v>
      </c>
      <c r="G22" s="5">
        <v>3378</v>
      </c>
      <c r="H22" s="1" t="s">
        <v>65</v>
      </c>
      <c r="I22" s="1" t="s">
        <v>88</v>
      </c>
      <c r="J22" s="1">
        <v>107.39</v>
      </c>
      <c r="K22" s="5">
        <v>0</v>
      </c>
      <c r="L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S22" s="5">
        <v>0</v>
      </c>
      <c r="AT22" s="5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 t="s">
        <v>400</v>
      </c>
    </row>
    <row r="23" s="1" customFormat="1" hidden="1" spans="1:55">
      <c r="A23" s="1" t="s">
        <v>58</v>
      </c>
      <c r="B23" s="5" t="s">
        <v>14</v>
      </c>
      <c r="C23" s="1">
        <v>4</v>
      </c>
      <c r="D23" s="10">
        <v>45528</v>
      </c>
      <c r="E23" s="1">
        <v>148</v>
      </c>
      <c r="F23" s="1" t="s">
        <v>89</v>
      </c>
      <c r="G23" s="5">
        <v>995</v>
      </c>
      <c r="H23" s="1" t="s">
        <v>65</v>
      </c>
      <c r="I23" s="1" t="s">
        <v>90</v>
      </c>
      <c r="J23" s="1">
        <v>107.39</v>
      </c>
      <c r="K23" s="5">
        <v>0</v>
      </c>
      <c r="L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M23" s="1">
        <v>121000</v>
      </c>
      <c r="AN23" s="1">
        <v>2420</v>
      </c>
      <c r="AS23" s="5">
        <v>0</v>
      </c>
      <c r="AT23" s="5">
        <v>0</v>
      </c>
      <c r="AU23" s="1">
        <v>0</v>
      </c>
      <c r="AV23" s="1">
        <v>0</v>
      </c>
      <c r="AW23" s="1">
        <v>2420</v>
      </c>
      <c r="AX23" s="1">
        <v>2420</v>
      </c>
      <c r="AY23" s="1">
        <v>0</v>
      </c>
      <c r="AZ23" s="1">
        <v>0</v>
      </c>
      <c r="BA23" s="1">
        <v>0</v>
      </c>
      <c r="BB23" s="1">
        <v>0</v>
      </c>
      <c r="BC23" s="1" t="s">
        <v>400</v>
      </c>
    </row>
    <row r="24" s="1" customFormat="1" hidden="1" spans="1:55">
      <c r="A24" s="1" t="s">
        <v>58</v>
      </c>
      <c r="B24" s="5" t="s">
        <v>14</v>
      </c>
      <c r="C24" s="1">
        <v>4</v>
      </c>
      <c r="D24" s="10">
        <v>45528</v>
      </c>
      <c r="E24" s="1">
        <v>148</v>
      </c>
      <c r="F24" s="1" t="s">
        <v>91</v>
      </c>
      <c r="G24" s="5">
        <v>5245</v>
      </c>
      <c r="H24" s="1" t="s">
        <v>65</v>
      </c>
      <c r="I24" s="1" t="s">
        <v>90</v>
      </c>
      <c r="J24" s="1">
        <v>107.39</v>
      </c>
      <c r="K24" s="5">
        <v>0</v>
      </c>
      <c r="L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M24" s="1">
        <v>14000</v>
      </c>
      <c r="AN24" s="1">
        <v>0</v>
      </c>
      <c r="AS24" s="5">
        <v>0</v>
      </c>
      <c r="AT24" s="5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 t="s">
        <v>400</v>
      </c>
    </row>
    <row r="25" s="1" customFormat="1" hidden="1" spans="1:55">
      <c r="A25" s="1" t="s">
        <v>58</v>
      </c>
      <c r="B25" s="5" t="s">
        <v>14</v>
      </c>
      <c r="C25" s="1">
        <v>4</v>
      </c>
      <c r="D25" s="10">
        <v>45528</v>
      </c>
      <c r="E25" s="1">
        <v>148</v>
      </c>
      <c r="F25" s="1" t="s">
        <v>92</v>
      </c>
      <c r="G25" s="5">
        <v>32</v>
      </c>
      <c r="H25" s="1" t="s">
        <v>93</v>
      </c>
      <c r="I25" s="1" t="s">
        <v>94</v>
      </c>
      <c r="J25" s="1">
        <v>107.39</v>
      </c>
      <c r="K25" s="5">
        <v>12</v>
      </c>
      <c r="L25" s="1">
        <v>0</v>
      </c>
      <c r="M25" s="1">
        <v>9953792.7</v>
      </c>
      <c r="N25" s="1">
        <v>659461.64</v>
      </c>
      <c r="O25" s="1">
        <v>6.63</v>
      </c>
      <c r="P25" s="1">
        <v>1082.78</v>
      </c>
      <c r="Q25" s="1">
        <v>0</v>
      </c>
      <c r="R25" s="1">
        <v>0</v>
      </c>
      <c r="S25" s="1">
        <v>0</v>
      </c>
      <c r="T25" s="1">
        <v>9.93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205.97</v>
      </c>
      <c r="AH25" s="1">
        <v>2059.7</v>
      </c>
      <c r="AI25" s="1">
        <v>0</v>
      </c>
      <c r="AJ25" s="1">
        <v>0</v>
      </c>
      <c r="AL25" s="1">
        <v>50000</v>
      </c>
      <c r="AM25" s="1">
        <v>31000</v>
      </c>
      <c r="AN25" s="1">
        <v>3420</v>
      </c>
      <c r="AO25" s="1">
        <v>0</v>
      </c>
      <c r="AP25" s="1">
        <v>0</v>
      </c>
      <c r="AQ25" s="1">
        <v>0</v>
      </c>
      <c r="AR25" s="1">
        <v>0</v>
      </c>
      <c r="AS25" s="5">
        <v>0</v>
      </c>
      <c r="AT25" s="5">
        <v>0</v>
      </c>
      <c r="AU25" s="1">
        <v>0</v>
      </c>
      <c r="AV25" s="1">
        <v>0</v>
      </c>
      <c r="AW25" s="1">
        <v>5479.7</v>
      </c>
      <c r="AX25" s="1">
        <v>5479.7</v>
      </c>
      <c r="AY25" s="1">
        <v>0</v>
      </c>
      <c r="AZ25" s="1">
        <v>0</v>
      </c>
      <c r="BA25" s="1">
        <v>0</v>
      </c>
      <c r="BB25" s="1">
        <v>2059.7</v>
      </c>
      <c r="BC25" s="1" t="s">
        <v>400</v>
      </c>
    </row>
    <row r="26" s="5" customFormat="1" hidden="1" spans="1:55">
      <c r="A26" s="5" t="s">
        <v>58</v>
      </c>
      <c r="B26" s="5" t="s">
        <v>14</v>
      </c>
      <c r="C26" s="5">
        <v>4</v>
      </c>
      <c r="D26" s="10">
        <v>45528</v>
      </c>
      <c r="E26" s="5">
        <v>148</v>
      </c>
      <c r="F26" s="5" t="s">
        <v>96</v>
      </c>
      <c r="G26" s="5">
        <v>38</v>
      </c>
      <c r="H26" s="5" t="s">
        <v>97</v>
      </c>
      <c r="I26" s="5" t="s">
        <v>94</v>
      </c>
      <c r="J26" s="5">
        <v>107.39</v>
      </c>
      <c r="K26" s="5">
        <v>12</v>
      </c>
      <c r="L26" s="5">
        <v>0</v>
      </c>
      <c r="M26" s="5">
        <v>8293623.03</v>
      </c>
      <c r="N26" s="5">
        <v>8614647.11</v>
      </c>
      <c r="O26" s="5">
        <v>103.87</v>
      </c>
      <c r="P26" s="5">
        <v>902.22</v>
      </c>
      <c r="Q26" s="5">
        <v>0</v>
      </c>
      <c r="R26" s="5">
        <v>0</v>
      </c>
      <c r="S26" s="5">
        <v>0</v>
      </c>
      <c r="T26" s="5">
        <v>8.27</v>
      </c>
      <c r="U26" s="5">
        <v>18.99</v>
      </c>
      <c r="V26" s="5">
        <v>229.63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11.31</v>
      </c>
      <c r="AF26" s="5">
        <v>0</v>
      </c>
      <c r="AG26" s="5">
        <v>1407.46</v>
      </c>
      <c r="AH26" s="5">
        <v>0</v>
      </c>
      <c r="AI26" s="5">
        <v>0</v>
      </c>
      <c r="AJ26" s="5">
        <v>0</v>
      </c>
      <c r="AK26" s="5">
        <v>57</v>
      </c>
      <c r="AL26" s="5">
        <v>50000</v>
      </c>
      <c r="AM26" s="5">
        <v>14000</v>
      </c>
      <c r="AN26" s="5">
        <v>787.5</v>
      </c>
      <c r="AO26" s="5">
        <v>0</v>
      </c>
      <c r="AP26" s="5">
        <v>0</v>
      </c>
      <c r="AQ26" s="5">
        <v>0</v>
      </c>
      <c r="AR26" s="5">
        <v>700</v>
      </c>
      <c r="AS26" s="5">
        <v>12.48</v>
      </c>
      <c r="AT26" s="5">
        <v>633</v>
      </c>
      <c r="AU26" s="5">
        <v>0</v>
      </c>
      <c r="AV26" s="5">
        <v>0</v>
      </c>
      <c r="AW26" s="5">
        <v>1477.5</v>
      </c>
      <c r="AX26" s="5">
        <v>1477.5</v>
      </c>
      <c r="AY26" s="5">
        <v>0</v>
      </c>
      <c r="AZ26" s="5">
        <v>0</v>
      </c>
      <c r="BA26" s="5">
        <v>0</v>
      </c>
      <c r="BB26" s="5">
        <v>690</v>
      </c>
      <c r="BC26" s="5" t="s">
        <v>400</v>
      </c>
    </row>
    <row r="27" s="1" customFormat="1" hidden="1" spans="1:55">
      <c r="A27" s="1" t="s">
        <v>58</v>
      </c>
      <c r="B27" s="5" t="s">
        <v>14</v>
      </c>
      <c r="C27" s="1">
        <v>4</v>
      </c>
      <c r="D27" s="10">
        <v>45528</v>
      </c>
      <c r="E27" s="1">
        <v>148</v>
      </c>
      <c r="F27" s="1" t="s">
        <v>98</v>
      </c>
      <c r="G27" s="5">
        <v>73</v>
      </c>
      <c r="H27" s="1" t="s">
        <v>93</v>
      </c>
      <c r="I27" s="1" t="s">
        <v>94</v>
      </c>
      <c r="J27" s="1">
        <v>107.39</v>
      </c>
      <c r="K27" s="5">
        <v>12</v>
      </c>
      <c r="L27" s="1">
        <v>0</v>
      </c>
      <c r="M27" s="1">
        <v>9953792.7</v>
      </c>
      <c r="N27" s="1">
        <v>9681841.04</v>
      </c>
      <c r="O27" s="1">
        <v>97.27</v>
      </c>
      <c r="P27" s="1">
        <v>1082.78</v>
      </c>
      <c r="Q27" s="1">
        <v>0</v>
      </c>
      <c r="R27" s="1">
        <v>0</v>
      </c>
      <c r="S27" s="1">
        <v>0</v>
      </c>
      <c r="T27" s="1">
        <v>9.93</v>
      </c>
      <c r="U27" s="1">
        <v>22.92</v>
      </c>
      <c r="V27" s="1">
        <v>230.82</v>
      </c>
      <c r="W27" s="1">
        <v>-500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12.42</v>
      </c>
      <c r="AF27" s="1">
        <v>0</v>
      </c>
      <c r="AG27" s="1">
        <v>1593.72</v>
      </c>
      <c r="AH27" s="1">
        <v>0</v>
      </c>
      <c r="AI27" s="1">
        <v>0</v>
      </c>
      <c r="AJ27" s="1">
        <v>0</v>
      </c>
      <c r="AL27" s="1">
        <v>50000</v>
      </c>
      <c r="AM27" s="1">
        <v>323000</v>
      </c>
      <c r="AN27" s="1">
        <v>0</v>
      </c>
      <c r="AO27" s="1">
        <v>0</v>
      </c>
      <c r="AP27" s="1">
        <v>0</v>
      </c>
      <c r="AQ27" s="1">
        <v>0</v>
      </c>
      <c r="AR27" s="1">
        <v>700</v>
      </c>
      <c r="AS27" s="5">
        <v>9.93</v>
      </c>
      <c r="AT27" s="5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 t="s">
        <v>400</v>
      </c>
    </row>
    <row r="28" s="1" customFormat="1" hidden="1" spans="1:55">
      <c r="A28" s="1" t="s">
        <v>58</v>
      </c>
      <c r="B28" s="5" t="s">
        <v>14</v>
      </c>
      <c r="C28" s="1">
        <v>4</v>
      </c>
      <c r="D28" s="10">
        <v>45528</v>
      </c>
      <c r="E28" s="1">
        <v>148</v>
      </c>
      <c r="F28" s="1" t="s">
        <v>99</v>
      </c>
      <c r="G28" s="5">
        <v>76</v>
      </c>
      <c r="H28" s="1" t="s">
        <v>97</v>
      </c>
      <c r="I28" s="1" t="s">
        <v>94</v>
      </c>
      <c r="J28" s="1">
        <v>107.39</v>
      </c>
      <c r="K28" s="5">
        <v>12</v>
      </c>
      <c r="L28" s="1">
        <v>0</v>
      </c>
      <c r="M28" s="1">
        <v>8293623.03</v>
      </c>
      <c r="N28" s="1">
        <v>8430802.67</v>
      </c>
      <c r="O28" s="1">
        <v>101.65</v>
      </c>
      <c r="P28" s="1">
        <v>902.22</v>
      </c>
      <c r="Q28" s="1">
        <v>0</v>
      </c>
      <c r="R28" s="1">
        <v>0</v>
      </c>
      <c r="S28" s="1">
        <v>0</v>
      </c>
      <c r="T28" s="1">
        <v>8.27</v>
      </c>
      <c r="U28" s="1">
        <v>20.31</v>
      </c>
      <c r="V28" s="1">
        <v>245.59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40.41</v>
      </c>
      <c r="AF28" s="1">
        <v>0</v>
      </c>
      <c r="AG28" s="1">
        <v>1553.95</v>
      </c>
      <c r="AH28" s="1">
        <v>0</v>
      </c>
      <c r="AI28" s="1">
        <v>0</v>
      </c>
      <c r="AJ28" s="1">
        <v>0</v>
      </c>
      <c r="AK28" s="1">
        <v>156</v>
      </c>
      <c r="AL28" s="1">
        <v>50000</v>
      </c>
      <c r="AM28" s="1">
        <v>70000</v>
      </c>
      <c r="AN28" s="1">
        <v>1290</v>
      </c>
      <c r="AO28" s="1">
        <v>0</v>
      </c>
      <c r="AP28" s="1">
        <v>0</v>
      </c>
      <c r="AQ28" s="1">
        <v>0</v>
      </c>
      <c r="AR28" s="1">
        <v>700</v>
      </c>
      <c r="AS28" s="5">
        <v>10.83</v>
      </c>
      <c r="AT28" s="5">
        <v>338.5</v>
      </c>
      <c r="AU28" s="1">
        <v>0</v>
      </c>
      <c r="AV28" s="1">
        <v>0</v>
      </c>
      <c r="AW28" s="1">
        <v>1784.5</v>
      </c>
      <c r="AX28" s="1">
        <v>1784.5</v>
      </c>
      <c r="AY28" s="1">
        <v>0</v>
      </c>
      <c r="AZ28" s="1">
        <v>0</v>
      </c>
      <c r="BA28" s="1">
        <v>0</v>
      </c>
      <c r="BB28" s="1">
        <v>494.5</v>
      </c>
      <c r="BC28" s="1" t="s">
        <v>400</v>
      </c>
    </row>
    <row r="29" s="1" customFormat="1" hidden="1" spans="1:55">
      <c r="A29" s="1" t="s">
        <v>58</v>
      </c>
      <c r="B29" s="5" t="s">
        <v>14</v>
      </c>
      <c r="C29" s="1">
        <v>4</v>
      </c>
      <c r="D29" s="10">
        <v>45528</v>
      </c>
      <c r="E29" s="1">
        <v>148</v>
      </c>
      <c r="F29" s="1" t="s">
        <v>100</v>
      </c>
      <c r="G29" s="5">
        <v>406</v>
      </c>
      <c r="H29" s="1" t="s">
        <v>93</v>
      </c>
      <c r="I29" s="1" t="s">
        <v>94</v>
      </c>
      <c r="J29" s="1">
        <v>107.39</v>
      </c>
      <c r="K29" s="5">
        <v>12</v>
      </c>
      <c r="L29" s="1">
        <v>0</v>
      </c>
      <c r="M29" s="1">
        <v>9953792.7</v>
      </c>
      <c r="N29" s="1">
        <v>9666183.81</v>
      </c>
      <c r="O29" s="1">
        <v>97.11</v>
      </c>
      <c r="P29" s="1">
        <v>1082.78</v>
      </c>
      <c r="Q29" s="1">
        <v>0</v>
      </c>
      <c r="R29" s="1">
        <v>0</v>
      </c>
      <c r="S29" s="1">
        <v>0</v>
      </c>
      <c r="T29" s="1">
        <v>9.93</v>
      </c>
      <c r="U29" s="1">
        <v>36.15</v>
      </c>
      <c r="V29" s="1">
        <v>364.05</v>
      </c>
      <c r="W29" s="1">
        <v>-380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16.92</v>
      </c>
      <c r="AF29" s="1">
        <v>0</v>
      </c>
      <c r="AG29" s="1">
        <v>1391.27</v>
      </c>
      <c r="AH29" s="1">
        <v>0</v>
      </c>
      <c r="AI29" s="1">
        <v>0</v>
      </c>
      <c r="AJ29" s="1">
        <v>0</v>
      </c>
      <c r="AL29" s="1">
        <v>50000</v>
      </c>
      <c r="AM29" s="1">
        <v>83000</v>
      </c>
      <c r="AN29" s="1">
        <v>512.5</v>
      </c>
      <c r="AO29" s="1">
        <v>0</v>
      </c>
      <c r="AP29" s="1">
        <v>0</v>
      </c>
      <c r="AQ29" s="1">
        <v>0</v>
      </c>
      <c r="AR29" s="1">
        <v>700</v>
      </c>
      <c r="AS29" s="5">
        <v>14.17</v>
      </c>
      <c r="AT29" s="5">
        <v>1205</v>
      </c>
      <c r="AU29" s="1">
        <v>0</v>
      </c>
      <c r="AV29" s="1">
        <v>0</v>
      </c>
      <c r="AW29" s="1">
        <v>1717.5</v>
      </c>
      <c r="AX29" s="1">
        <v>1717.5</v>
      </c>
      <c r="AY29" s="1">
        <v>0</v>
      </c>
      <c r="AZ29" s="1">
        <v>0</v>
      </c>
      <c r="BA29" s="1">
        <v>0</v>
      </c>
      <c r="BB29" s="1">
        <v>1205</v>
      </c>
      <c r="BC29" s="1" t="s">
        <v>400</v>
      </c>
    </row>
    <row r="30" s="1" customFormat="1" hidden="1" spans="1:55">
      <c r="A30" s="1" t="s">
        <v>58</v>
      </c>
      <c r="B30" s="5" t="s">
        <v>14</v>
      </c>
      <c r="C30" s="1">
        <v>4</v>
      </c>
      <c r="D30" s="10">
        <v>45528</v>
      </c>
      <c r="E30" s="1">
        <v>148</v>
      </c>
      <c r="F30" s="1" t="s">
        <v>101</v>
      </c>
      <c r="G30" s="5">
        <v>522</v>
      </c>
      <c r="H30" s="1" t="s">
        <v>97</v>
      </c>
      <c r="I30" s="1" t="s">
        <v>94</v>
      </c>
      <c r="J30" s="1">
        <v>107.39</v>
      </c>
      <c r="K30" s="5">
        <v>12</v>
      </c>
      <c r="L30" s="1">
        <v>0</v>
      </c>
      <c r="M30" s="1">
        <v>8293623.03</v>
      </c>
      <c r="N30" s="1">
        <v>11294448.02</v>
      </c>
      <c r="O30" s="1">
        <v>136.18</v>
      </c>
      <c r="P30" s="1">
        <v>902.22</v>
      </c>
      <c r="Q30" s="1">
        <v>0</v>
      </c>
      <c r="R30" s="1">
        <v>0</v>
      </c>
      <c r="S30" s="1">
        <v>0</v>
      </c>
      <c r="T30" s="1">
        <v>8.27</v>
      </c>
      <c r="U30" s="1">
        <v>26.43</v>
      </c>
      <c r="V30" s="1">
        <v>319.59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32.58</v>
      </c>
      <c r="AF30" s="1">
        <v>0</v>
      </c>
      <c r="AG30" s="1">
        <v>1560.85</v>
      </c>
      <c r="AH30" s="1">
        <v>0</v>
      </c>
      <c r="AI30" s="1">
        <v>0</v>
      </c>
      <c r="AJ30" s="1">
        <v>0</v>
      </c>
      <c r="AK30" s="1">
        <v>25.5</v>
      </c>
      <c r="AL30" s="1">
        <v>50000</v>
      </c>
      <c r="AM30" s="1">
        <v>102000</v>
      </c>
      <c r="AN30" s="1">
        <v>1530</v>
      </c>
      <c r="AO30" s="1">
        <v>0</v>
      </c>
      <c r="AP30" s="1">
        <v>0</v>
      </c>
      <c r="AQ30" s="1">
        <v>0</v>
      </c>
      <c r="AR30" s="1">
        <v>700</v>
      </c>
      <c r="AS30" s="5">
        <v>14.89</v>
      </c>
      <c r="AT30" s="5">
        <v>881</v>
      </c>
      <c r="AU30" s="1">
        <v>0</v>
      </c>
      <c r="AV30" s="1">
        <v>0</v>
      </c>
      <c r="AW30" s="1">
        <v>2436.5</v>
      </c>
      <c r="AX30" s="1">
        <v>2436.5</v>
      </c>
      <c r="AY30" s="1">
        <v>0</v>
      </c>
      <c r="AZ30" s="1">
        <v>0</v>
      </c>
      <c r="BA30" s="1">
        <v>0</v>
      </c>
      <c r="BB30" s="1">
        <v>906.5</v>
      </c>
      <c r="BC30" s="1" t="s">
        <v>400</v>
      </c>
    </row>
    <row r="31" s="1" customFormat="1" hidden="1" spans="1:55">
      <c r="A31" s="1" t="s">
        <v>58</v>
      </c>
      <c r="B31" s="5" t="s">
        <v>14</v>
      </c>
      <c r="C31" s="1">
        <v>4</v>
      </c>
      <c r="D31" s="10">
        <v>45528</v>
      </c>
      <c r="E31" s="1">
        <v>148</v>
      </c>
      <c r="F31" s="1" t="s">
        <v>103</v>
      </c>
      <c r="G31" s="5">
        <v>871</v>
      </c>
      <c r="H31" s="1" t="s">
        <v>97</v>
      </c>
      <c r="I31" s="1" t="s">
        <v>94</v>
      </c>
      <c r="J31" s="1">
        <v>107.39</v>
      </c>
      <c r="K31" s="5">
        <v>12</v>
      </c>
      <c r="L31" s="1">
        <v>0</v>
      </c>
      <c r="M31" s="1">
        <v>8293623.03</v>
      </c>
      <c r="N31" s="1">
        <v>9959219.33</v>
      </c>
      <c r="O31" s="1">
        <v>120.08</v>
      </c>
      <c r="P31" s="1">
        <v>902.22</v>
      </c>
      <c r="Q31" s="1">
        <v>0</v>
      </c>
      <c r="R31" s="1">
        <v>0</v>
      </c>
      <c r="S31" s="1">
        <v>0</v>
      </c>
      <c r="T31" s="1">
        <v>8.27</v>
      </c>
      <c r="U31" s="1">
        <v>18.09</v>
      </c>
      <c r="V31" s="1">
        <v>218.74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28.38</v>
      </c>
      <c r="AF31" s="1">
        <v>0</v>
      </c>
      <c r="AG31" s="1">
        <v>1869.55</v>
      </c>
      <c r="AH31" s="1">
        <v>0</v>
      </c>
      <c r="AI31" s="1">
        <v>0</v>
      </c>
      <c r="AJ31" s="1">
        <v>0</v>
      </c>
      <c r="AK31" s="1">
        <v>85.5</v>
      </c>
      <c r="AL31" s="1">
        <v>50000</v>
      </c>
      <c r="AM31" s="1">
        <v>-47000</v>
      </c>
      <c r="AN31" s="1">
        <v>0</v>
      </c>
      <c r="AO31" s="1">
        <v>0</v>
      </c>
      <c r="AP31" s="1">
        <v>0</v>
      </c>
      <c r="AQ31" s="1">
        <v>0</v>
      </c>
      <c r="AR31" s="1">
        <v>700</v>
      </c>
      <c r="AS31" s="5">
        <v>11.46</v>
      </c>
      <c r="AT31" s="5">
        <v>309.5</v>
      </c>
      <c r="AU31" s="1">
        <v>0</v>
      </c>
      <c r="AV31" s="1">
        <v>0</v>
      </c>
      <c r="AW31" s="1">
        <v>395</v>
      </c>
      <c r="AX31" s="1">
        <v>395</v>
      </c>
      <c r="AY31" s="1">
        <v>0</v>
      </c>
      <c r="AZ31" s="1">
        <v>0</v>
      </c>
      <c r="BA31" s="1">
        <v>0</v>
      </c>
      <c r="BB31" s="1">
        <v>395</v>
      </c>
      <c r="BC31" s="1" t="s">
        <v>400</v>
      </c>
    </row>
    <row r="32" s="1" customFormat="1" hidden="1" spans="1:55">
      <c r="A32" s="1" t="s">
        <v>58</v>
      </c>
      <c r="B32" s="5" t="s">
        <v>14</v>
      </c>
      <c r="C32" s="1">
        <v>4</v>
      </c>
      <c r="D32" s="10">
        <v>45528</v>
      </c>
      <c r="E32" s="1">
        <v>148</v>
      </c>
      <c r="F32" s="1" t="s">
        <v>104</v>
      </c>
      <c r="G32" s="5">
        <v>931</v>
      </c>
      <c r="H32" s="1" t="s">
        <v>97</v>
      </c>
      <c r="I32" s="1" t="s">
        <v>94</v>
      </c>
      <c r="J32" s="1">
        <v>107.39</v>
      </c>
      <c r="K32" s="5">
        <v>12</v>
      </c>
      <c r="L32" s="1">
        <v>0</v>
      </c>
      <c r="M32" s="1">
        <v>8293623.03</v>
      </c>
      <c r="N32" s="1">
        <v>7958658.59</v>
      </c>
      <c r="O32" s="1">
        <v>95.96</v>
      </c>
      <c r="P32" s="1">
        <v>902.22</v>
      </c>
      <c r="Q32" s="1">
        <v>0</v>
      </c>
      <c r="R32" s="1">
        <v>0</v>
      </c>
      <c r="S32" s="1">
        <v>0</v>
      </c>
      <c r="T32" s="1">
        <v>8.27</v>
      </c>
      <c r="U32" s="1">
        <v>19.59</v>
      </c>
      <c r="V32" s="1">
        <v>236.88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54.24</v>
      </c>
      <c r="AF32" s="1">
        <v>0</v>
      </c>
      <c r="AG32" s="1">
        <v>1357.39</v>
      </c>
      <c r="AH32" s="1">
        <v>0</v>
      </c>
      <c r="AI32" s="1">
        <v>0</v>
      </c>
      <c r="AJ32" s="1">
        <v>0</v>
      </c>
      <c r="AL32" s="1">
        <v>50000</v>
      </c>
      <c r="AM32" s="1">
        <v>100000</v>
      </c>
      <c r="AN32" s="1">
        <v>1650</v>
      </c>
      <c r="AO32" s="1">
        <v>0</v>
      </c>
      <c r="AP32" s="1">
        <v>0</v>
      </c>
      <c r="AQ32" s="1">
        <v>0</v>
      </c>
      <c r="AR32" s="1">
        <v>700</v>
      </c>
      <c r="AS32" s="5">
        <v>10.35</v>
      </c>
      <c r="AT32" s="5">
        <v>326.5</v>
      </c>
      <c r="AU32" s="1">
        <v>0</v>
      </c>
      <c r="AV32" s="1">
        <v>0</v>
      </c>
      <c r="AW32" s="1">
        <v>1976.5</v>
      </c>
      <c r="AX32" s="1">
        <v>1976.5</v>
      </c>
      <c r="AY32" s="1">
        <v>0</v>
      </c>
      <c r="AZ32" s="1">
        <v>0</v>
      </c>
      <c r="BA32" s="1">
        <v>0</v>
      </c>
      <c r="BB32" s="1">
        <v>326.5</v>
      </c>
      <c r="BC32" s="1" t="s">
        <v>400</v>
      </c>
    </row>
    <row r="33" s="1" customFormat="1" hidden="1" spans="1:55">
      <c r="A33" s="1" t="s">
        <v>58</v>
      </c>
      <c r="B33" s="5" t="s">
        <v>14</v>
      </c>
      <c r="C33" s="1">
        <v>4</v>
      </c>
      <c r="D33" s="10">
        <v>45528</v>
      </c>
      <c r="E33" s="1">
        <v>148</v>
      </c>
      <c r="F33" s="1" t="s">
        <v>105</v>
      </c>
      <c r="G33" s="5">
        <v>3234</v>
      </c>
      <c r="H33" s="1" t="s">
        <v>97</v>
      </c>
      <c r="I33" s="1" t="s">
        <v>94</v>
      </c>
      <c r="J33" s="1">
        <v>107.39</v>
      </c>
      <c r="K33" s="5">
        <v>12</v>
      </c>
      <c r="L33" s="1">
        <v>0</v>
      </c>
      <c r="M33" s="1">
        <v>8293623.03</v>
      </c>
      <c r="N33" s="1">
        <v>6056751.43</v>
      </c>
      <c r="O33" s="1">
        <v>73.03</v>
      </c>
      <c r="P33" s="1">
        <v>902.22</v>
      </c>
      <c r="Q33" s="1">
        <v>0</v>
      </c>
      <c r="R33" s="1">
        <v>0</v>
      </c>
      <c r="S33" s="1">
        <v>0</v>
      </c>
      <c r="T33" s="1">
        <v>8.27</v>
      </c>
      <c r="U33" s="1">
        <v>25.35</v>
      </c>
      <c r="V33" s="1">
        <v>306.53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22.98</v>
      </c>
      <c r="AF33" s="1">
        <v>0</v>
      </c>
      <c r="AG33" s="1">
        <v>1004.23</v>
      </c>
      <c r="AH33" s="1">
        <v>0</v>
      </c>
      <c r="AI33" s="1">
        <v>0</v>
      </c>
      <c r="AJ33" s="1">
        <v>0</v>
      </c>
      <c r="AL33" s="1">
        <v>50000</v>
      </c>
      <c r="AM33" s="1">
        <v>-130000</v>
      </c>
      <c r="AN33" s="1">
        <v>0</v>
      </c>
      <c r="AO33" s="1">
        <v>0</v>
      </c>
      <c r="AP33" s="1">
        <v>0</v>
      </c>
      <c r="AQ33" s="1">
        <v>0</v>
      </c>
      <c r="AR33" s="1">
        <v>700</v>
      </c>
      <c r="AS33" s="5">
        <v>13.53</v>
      </c>
      <c r="AT33" s="5">
        <v>845</v>
      </c>
      <c r="AU33" s="1">
        <v>0</v>
      </c>
      <c r="AV33" s="1">
        <v>0</v>
      </c>
      <c r="AW33" s="1">
        <v>845</v>
      </c>
      <c r="AX33" s="1">
        <v>845</v>
      </c>
      <c r="AY33" s="1">
        <v>0</v>
      </c>
      <c r="AZ33" s="1">
        <v>0</v>
      </c>
      <c r="BA33" s="1">
        <v>0</v>
      </c>
      <c r="BB33" s="1">
        <v>845</v>
      </c>
      <c r="BC33" s="1" t="s">
        <v>400</v>
      </c>
    </row>
    <row r="34" s="1" customFormat="1" hidden="1" spans="1:55">
      <c r="A34" s="1" t="s">
        <v>58</v>
      </c>
      <c r="B34" s="5" t="s">
        <v>14</v>
      </c>
      <c r="C34" s="1">
        <v>4</v>
      </c>
      <c r="D34" s="10">
        <v>45528</v>
      </c>
      <c r="E34" s="1">
        <v>148</v>
      </c>
      <c r="F34" s="1" t="s">
        <v>106</v>
      </c>
      <c r="G34" s="5">
        <v>3781</v>
      </c>
      <c r="H34" s="1" t="s">
        <v>97</v>
      </c>
      <c r="I34" s="1" t="s">
        <v>94</v>
      </c>
      <c r="J34" s="1">
        <v>107.39</v>
      </c>
      <c r="K34" s="5">
        <v>12</v>
      </c>
      <c r="L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L34" s="1">
        <v>50000</v>
      </c>
      <c r="AO34" s="1">
        <v>0</v>
      </c>
      <c r="AP34" s="1">
        <v>0</v>
      </c>
      <c r="AQ34" s="1">
        <v>0</v>
      </c>
      <c r="AR34" s="1">
        <v>0</v>
      </c>
      <c r="AS34" s="5">
        <v>0</v>
      </c>
      <c r="AT34" s="5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 t="s">
        <v>400</v>
      </c>
    </row>
    <row r="35" s="1" customFormat="1" hidden="1" spans="1:55">
      <c r="A35" s="1" t="s">
        <v>58</v>
      </c>
      <c r="B35" s="5" t="s">
        <v>14</v>
      </c>
      <c r="C35" s="1">
        <v>4</v>
      </c>
      <c r="D35" s="10">
        <v>45528</v>
      </c>
      <c r="E35" s="1">
        <v>148</v>
      </c>
      <c r="F35" s="1" t="s">
        <v>107</v>
      </c>
      <c r="G35" s="5">
        <v>3908</v>
      </c>
      <c r="H35" s="1" t="s">
        <v>97</v>
      </c>
      <c r="I35" s="1" t="s">
        <v>94</v>
      </c>
      <c r="J35" s="1">
        <v>107.39</v>
      </c>
      <c r="K35" s="5">
        <v>12</v>
      </c>
      <c r="L35" s="1">
        <v>0</v>
      </c>
      <c r="M35" s="1">
        <v>8293623.03</v>
      </c>
      <c r="N35" s="1">
        <v>10226261.1</v>
      </c>
      <c r="O35" s="1">
        <v>123.3</v>
      </c>
      <c r="P35" s="1">
        <v>902.22</v>
      </c>
      <c r="Q35" s="1">
        <v>0</v>
      </c>
      <c r="R35" s="1">
        <v>0</v>
      </c>
      <c r="S35" s="1">
        <v>0</v>
      </c>
      <c r="T35" s="1">
        <v>8.27</v>
      </c>
      <c r="U35" s="1">
        <v>48.24</v>
      </c>
      <c r="V35" s="1">
        <v>583.31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108.06</v>
      </c>
      <c r="AF35" s="1">
        <v>-11.2</v>
      </c>
      <c r="AG35" s="1">
        <v>1520.79</v>
      </c>
      <c r="AH35" s="1">
        <v>0</v>
      </c>
      <c r="AI35" s="1">
        <v>0</v>
      </c>
      <c r="AJ35" s="1">
        <v>0</v>
      </c>
      <c r="AL35" s="1">
        <v>50000</v>
      </c>
      <c r="AM35" s="1">
        <v>116000</v>
      </c>
      <c r="AN35" s="1">
        <v>1740</v>
      </c>
      <c r="AO35" s="1">
        <v>0</v>
      </c>
      <c r="AP35" s="1">
        <v>0</v>
      </c>
      <c r="AQ35" s="1">
        <v>0</v>
      </c>
      <c r="AR35" s="1">
        <v>700</v>
      </c>
      <c r="AS35" s="5">
        <v>13.01</v>
      </c>
      <c r="AT35" s="5">
        <v>794</v>
      </c>
      <c r="AU35" s="1">
        <v>0</v>
      </c>
      <c r="AV35" s="1">
        <v>0</v>
      </c>
      <c r="AW35" s="1">
        <v>2522.8</v>
      </c>
      <c r="AX35" s="1">
        <v>2522.8</v>
      </c>
      <c r="AY35" s="1">
        <v>0</v>
      </c>
      <c r="AZ35" s="1">
        <v>0</v>
      </c>
      <c r="BA35" s="1">
        <v>0</v>
      </c>
      <c r="BB35" s="1">
        <v>782.8</v>
      </c>
      <c r="BC35" s="1" t="s">
        <v>400</v>
      </c>
    </row>
    <row r="36" s="1" customFormat="1" hidden="1" spans="1:55">
      <c r="A36" s="1" t="s">
        <v>58</v>
      </c>
      <c r="B36" s="5" t="s">
        <v>14</v>
      </c>
      <c r="C36" s="1">
        <v>4</v>
      </c>
      <c r="D36" s="10">
        <v>45528</v>
      </c>
      <c r="E36" s="1">
        <v>148</v>
      </c>
      <c r="F36" s="1" t="s">
        <v>108</v>
      </c>
      <c r="G36" s="5">
        <v>4019</v>
      </c>
      <c r="H36" s="1" t="s">
        <v>97</v>
      </c>
      <c r="I36" s="1" t="s">
        <v>94</v>
      </c>
      <c r="J36" s="1">
        <v>107.39</v>
      </c>
      <c r="K36" s="5">
        <v>12</v>
      </c>
      <c r="L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2.55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10.92</v>
      </c>
      <c r="AF36" s="1">
        <v>0</v>
      </c>
      <c r="AG36" s="1">
        <v>697.84</v>
      </c>
      <c r="AH36" s="1">
        <v>0</v>
      </c>
      <c r="AI36" s="1">
        <v>0</v>
      </c>
      <c r="AJ36" s="1">
        <v>0</v>
      </c>
      <c r="AL36" s="1">
        <v>50000</v>
      </c>
      <c r="AM36" s="1">
        <v>4000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5">
        <v>0</v>
      </c>
      <c r="AT36" s="5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 t="s">
        <v>400</v>
      </c>
    </row>
    <row r="37" s="1" customFormat="1" hidden="1" spans="1:55">
      <c r="A37" s="1" t="s">
        <v>58</v>
      </c>
      <c r="B37" s="5" t="s">
        <v>14</v>
      </c>
      <c r="C37" s="1">
        <v>4</v>
      </c>
      <c r="D37" s="10">
        <v>45528</v>
      </c>
      <c r="E37" s="1">
        <v>148</v>
      </c>
      <c r="F37" s="1" t="s">
        <v>109</v>
      </c>
      <c r="G37" s="5">
        <v>4184</v>
      </c>
      <c r="H37" s="1" t="s">
        <v>93</v>
      </c>
      <c r="I37" s="1" t="s">
        <v>94</v>
      </c>
      <c r="J37" s="1">
        <v>107.39</v>
      </c>
      <c r="K37" s="5">
        <v>12</v>
      </c>
      <c r="L37" s="1">
        <v>0</v>
      </c>
      <c r="M37" s="1">
        <v>1851220.89</v>
      </c>
      <c r="N37" s="1">
        <v>3574135.8</v>
      </c>
      <c r="O37" s="1">
        <v>193.07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17251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40199.24</v>
      </c>
      <c r="AH37" s="1">
        <v>0</v>
      </c>
      <c r="AI37" s="1">
        <v>0</v>
      </c>
      <c r="AJ37" s="1">
        <v>0</v>
      </c>
      <c r="AL37" s="1">
        <v>50000</v>
      </c>
      <c r="AM37" s="1">
        <v>-17000</v>
      </c>
      <c r="AN37" s="1">
        <v>537.5</v>
      </c>
      <c r="AO37" s="1">
        <v>0</v>
      </c>
      <c r="AP37" s="1">
        <v>0</v>
      </c>
      <c r="AQ37" s="1">
        <v>0</v>
      </c>
      <c r="AR37" s="1">
        <v>700</v>
      </c>
      <c r="AS37" s="5">
        <v>0</v>
      </c>
      <c r="AT37" s="5">
        <v>0</v>
      </c>
      <c r="AU37" s="1">
        <v>0</v>
      </c>
      <c r="AV37" s="1">
        <v>0</v>
      </c>
      <c r="AW37" s="1">
        <v>537.5</v>
      </c>
      <c r="AX37" s="1">
        <v>537.5</v>
      </c>
      <c r="AY37" s="1">
        <v>0</v>
      </c>
      <c r="AZ37" s="1">
        <v>0</v>
      </c>
      <c r="BA37" s="1">
        <v>0</v>
      </c>
      <c r="BB37" s="1">
        <v>0</v>
      </c>
      <c r="BC37" s="1" t="s">
        <v>400</v>
      </c>
    </row>
    <row r="38" s="1" customFormat="1" hidden="1" spans="1:55">
      <c r="A38" s="1" t="s">
        <v>58</v>
      </c>
      <c r="B38" s="5" t="s">
        <v>14</v>
      </c>
      <c r="C38" s="1">
        <v>4</v>
      </c>
      <c r="D38" s="10">
        <v>45528</v>
      </c>
      <c r="E38" s="1">
        <v>148</v>
      </c>
      <c r="F38" s="1" t="s">
        <v>110</v>
      </c>
      <c r="G38" s="5">
        <v>4480</v>
      </c>
      <c r="H38" s="1" t="s">
        <v>97</v>
      </c>
      <c r="I38" s="1" t="s">
        <v>94</v>
      </c>
      <c r="J38" s="1">
        <v>107.39</v>
      </c>
      <c r="K38" s="5">
        <v>12</v>
      </c>
      <c r="L38" s="1">
        <v>0</v>
      </c>
      <c r="M38" s="1">
        <v>8293623.03</v>
      </c>
      <c r="N38" s="1">
        <v>8859751.16</v>
      </c>
      <c r="O38" s="1">
        <v>106.83</v>
      </c>
      <c r="P38" s="1">
        <v>902.22</v>
      </c>
      <c r="Q38" s="1">
        <v>0</v>
      </c>
      <c r="R38" s="1">
        <v>0</v>
      </c>
      <c r="S38" s="1">
        <v>0</v>
      </c>
      <c r="T38" s="1">
        <v>8.27</v>
      </c>
      <c r="U38" s="1">
        <v>31.2</v>
      </c>
      <c r="V38" s="1">
        <v>377.27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7.23</v>
      </c>
      <c r="AF38" s="1">
        <v>0</v>
      </c>
      <c r="AG38" s="1">
        <v>1400.3</v>
      </c>
      <c r="AH38" s="1">
        <v>0</v>
      </c>
      <c r="AI38" s="1">
        <v>0</v>
      </c>
      <c r="AJ38" s="1">
        <v>0</v>
      </c>
      <c r="AK38" s="1">
        <v>91.5</v>
      </c>
      <c r="AL38" s="1">
        <v>50000</v>
      </c>
      <c r="AM38" s="1">
        <v>143000</v>
      </c>
      <c r="AN38" s="1">
        <v>725</v>
      </c>
      <c r="AO38" s="1">
        <v>0</v>
      </c>
      <c r="AP38" s="1">
        <v>0</v>
      </c>
      <c r="AQ38" s="1">
        <v>0</v>
      </c>
      <c r="AR38" s="1">
        <v>700</v>
      </c>
      <c r="AS38" s="5">
        <v>16.05</v>
      </c>
      <c r="AT38" s="5">
        <v>2080</v>
      </c>
      <c r="AU38" s="1">
        <v>0</v>
      </c>
      <c r="AV38" s="1">
        <v>0</v>
      </c>
      <c r="AW38" s="1">
        <v>2896.5</v>
      </c>
      <c r="AX38" s="1">
        <v>2896.5</v>
      </c>
      <c r="AY38" s="1">
        <v>0</v>
      </c>
      <c r="AZ38" s="1">
        <v>0</v>
      </c>
      <c r="BA38" s="1">
        <v>0</v>
      </c>
      <c r="BB38" s="1">
        <v>2171.5</v>
      </c>
      <c r="BC38" s="1" t="s">
        <v>400</v>
      </c>
    </row>
    <row r="39" s="1" customFormat="1" hidden="1" spans="1:55">
      <c r="A39" s="1" t="s">
        <v>58</v>
      </c>
      <c r="B39" s="5" t="s">
        <v>14</v>
      </c>
      <c r="C39" s="1">
        <v>4</v>
      </c>
      <c r="D39" s="10">
        <v>45528</v>
      </c>
      <c r="E39" s="1">
        <v>148</v>
      </c>
      <c r="F39" s="1" t="s">
        <v>111</v>
      </c>
      <c r="G39" s="5">
        <v>4735</v>
      </c>
      <c r="H39" s="1" t="s">
        <v>97</v>
      </c>
      <c r="I39" s="1" t="s">
        <v>94</v>
      </c>
      <c r="J39" s="1">
        <v>107.39</v>
      </c>
      <c r="K39" s="5">
        <v>12</v>
      </c>
      <c r="L39" s="1">
        <v>0</v>
      </c>
      <c r="M39" s="1">
        <v>8293623.03</v>
      </c>
      <c r="N39" s="1">
        <v>9761551.53</v>
      </c>
      <c r="O39" s="1">
        <v>117.7</v>
      </c>
      <c r="P39" s="1">
        <v>902.22</v>
      </c>
      <c r="Q39" s="1">
        <v>0</v>
      </c>
      <c r="R39" s="1">
        <v>0</v>
      </c>
      <c r="S39" s="1">
        <v>0</v>
      </c>
      <c r="T39" s="1">
        <v>8.27</v>
      </c>
      <c r="U39" s="1">
        <v>58.44</v>
      </c>
      <c r="V39" s="1">
        <v>706.65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45.39</v>
      </c>
      <c r="AF39" s="1">
        <v>0</v>
      </c>
      <c r="AG39" s="1">
        <v>1379.45</v>
      </c>
      <c r="AH39" s="1">
        <v>0</v>
      </c>
      <c r="AI39" s="1">
        <v>0</v>
      </c>
      <c r="AJ39" s="1">
        <v>0</v>
      </c>
      <c r="AK39" s="1">
        <v>64.5</v>
      </c>
      <c r="AL39" s="1">
        <v>50000</v>
      </c>
      <c r="AM39" s="1">
        <v>155000</v>
      </c>
      <c r="AN39" s="1">
        <v>0</v>
      </c>
      <c r="AO39" s="1">
        <v>0</v>
      </c>
      <c r="AP39" s="1">
        <v>0</v>
      </c>
      <c r="AQ39" s="1">
        <v>0</v>
      </c>
      <c r="AR39" s="1">
        <v>700</v>
      </c>
      <c r="AS39" s="5">
        <v>25.97</v>
      </c>
      <c r="AT39" s="5">
        <v>9740</v>
      </c>
      <c r="AU39" s="1">
        <v>0</v>
      </c>
      <c r="AV39" s="1">
        <v>0</v>
      </c>
      <c r="AW39" s="1">
        <v>9804.5</v>
      </c>
      <c r="AX39" s="1">
        <v>9804.5</v>
      </c>
      <c r="AY39" s="1">
        <v>0</v>
      </c>
      <c r="AZ39" s="1">
        <v>0</v>
      </c>
      <c r="BA39" s="1">
        <v>0</v>
      </c>
      <c r="BB39" s="1">
        <v>9804.5</v>
      </c>
      <c r="BC39" s="1" t="s">
        <v>400</v>
      </c>
    </row>
    <row r="40" s="1" customFormat="1" hidden="1" spans="1:55">
      <c r="A40" s="1" t="s">
        <v>58</v>
      </c>
      <c r="B40" s="5" t="s">
        <v>14</v>
      </c>
      <c r="C40" s="1">
        <v>4</v>
      </c>
      <c r="D40" s="10">
        <v>45528</v>
      </c>
      <c r="E40" s="1">
        <v>148</v>
      </c>
      <c r="F40" s="1" t="s">
        <v>112</v>
      </c>
      <c r="G40" s="5">
        <v>4884</v>
      </c>
      <c r="H40" s="1" t="s">
        <v>97</v>
      </c>
      <c r="I40" s="1" t="s">
        <v>94</v>
      </c>
      <c r="J40" s="1">
        <v>107.39</v>
      </c>
      <c r="K40" s="5">
        <v>12</v>
      </c>
      <c r="L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0.85</v>
      </c>
      <c r="AH40" s="1">
        <v>0</v>
      </c>
      <c r="AI40" s="1">
        <v>0</v>
      </c>
      <c r="AJ40" s="1">
        <v>0</v>
      </c>
      <c r="AL40" s="1">
        <v>50000</v>
      </c>
      <c r="AO40" s="1">
        <v>0</v>
      </c>
      <c r="AP40" s="1">
        <v>0</v>
      </c>
      <c r="AQ40" s="1">
        <v>0</v>
      </c>
      <c r="AR40" s="1">
        <v>0</v>
      </c>
      <c r="AS40" s="5">
        <v>0</v>
      </c>
      <c r="AT40" s="5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 t="s">
        <v>400</v>
      </c>
    </row>
    <row r="41" s="1" customFormat="1" hidden="1" spans="1:55">
      <c r="A41" s="1" t="s">
        <v>58</v>
      </c>
      <c r="B41" s="5" t="s">
        <v>14</v>
      </c>
      <c r="C41" s="1">
        <v>4</v>
      </c>
      <c r="D41" s="10">
        <v>45528</v>
      </c>
      <c r="E41" s="1">
        <v>148</v>
      </c>
      <c r="F41" s="1" t="s">
        <v>113</v>
      </c>
      <c r="G41" s="5">
        <v>4955</v>
      </c>
      <c r="H41" s="1" t="s">
        <v>93</v>
      </c>
      <c r="I41" s="1" t="s">
        <v>94</v>
      </c>
      <c r="J41" s="1">
        <v>107.39</v>
      </c>
      <c r="K41" s="5">
        <v>12</v>
      </c>
      <c r="L41" s="1">
        <v>0</v>
      </c>
      <c r="M41" s="1">
        <v>1851220.89</v>
      </c>
      <c r="N41" s="1">
        <v>2408268.34</v>
      </c>
      <c r="O41" s="1">
        <v>130.09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17251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24161.01</v>
      </c>
      <c r="AH41" s="1">
        <v>0</v>
      </c>
      <c r="AI41" s="1">
        <v>0</v>
      </c>
      <c r="AJ41" s="1">
        <v>0</v>
      </c>
      <c r="AL41" s="1">
        <v>50000</v>
      </c>
      <c r="AM41" s="1">
        <v>70000</v>
      </c>
      <c r="AN41" s="1">
        <v>875</v>
      </c>
      <c r="AO41" s="1">
        <v>0</v>
      </c>
      <c r="AP41" s="1">
        <v>0</v>
      </c>
      <c r="AQ41" s="1">
        <v>0</v>
      </c>
      <c r="AR41" s="1">
        <v>700</v>
      </c>
      <c r="AS41" s="5">
        <v>0</v>
      </c>
      <c r="AT41" s="5">
        <v>0</v>
      </c>
      <c r="AU41" s="1">
        <v>0</v>
      </c>
      <c r="AV41" s="1">
        <v>0</v>
      </c>
      <c r="AW41" s="1">
        <v>875</v>
      </c>
      <c r="AX41" s="1">
        <v>875</v>
      </c>
      <c r="AY41" s="1">
        <v>0</v>
      </c>
      <c r="AZ41" s="1">
        <v>0</v>
      </c>
      <c r="BA41" s="1">
        <v>0</v>
      </c>
      <c r="BB41" s="1">
        <v>0</v>
      </c>
      <c r="BC41" s="1" t="s">
        <v>400</v>
      </c>
    </row>
    <row r="42" s="1" customFormat="1" hidden="1" spans="1:55">
      <c r="A42" s="1" t="s">
        <v>58</v>
      </c>
      <c r="B42" s="5" t="s">
        <v>14</v>
      </c>
      <c r="C42" s="1">
        <v>4</v>
      </c>
      <c r="D42" s="10">
        <v>45528</v>
      </c>
      <c r="E42" s="1">
        <v>148</v>
      </c>
      <c r="F42" s="1" t="s">
        <v>114</v>
      </c>
      <c r="G42" s="5">
        <v>4997</v>
      </c>
      <c r="H42" s="1" t="s">
        <v>97</v>
      </c>
      <c r="I42" s="1" t="s">
        <v>94</v>
      </c>
      <c r="J42" s="1">
        <v>107.39</v>
      </c>
      <c r="K42" s="5">
        <v>12</v>
      </c>
      <c r="L42" s="1">
        <v>0</v>
      </c>
      <c r="M42" s="1">
        <v>8293623.03</v>
      </c>
      <c r="N42" s="1">
        <v>8730849.68</v>
      </c>
      <c r="O42" s="1">
        <v>105.27</v>
      </c>
      <c r="P42" s="1">
        <v>902.22</v>
      </c>
      <c r="Q42" s="1">
        <v>0</v>
      </c>
      <c r="R42" s="1">
        <v>0</v>
      </c>
      <c r="S42" s="1">
        <v>0</v>
      </c>
      <c r="T42" s="1">
        <v>8.27</v>
      </c>
      <c r="U42" s="1">
        <v>26.43</v>
      </c>
      <c r="V42" s="1">
        <v>319.59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45.87</v>
      </c>
      <c r="AF42" s="1">
        <v>0</v>
      </c>
      <c r="AG42" s="1">
        <v>1441.99</v>
      </c>
      <c r="AH42" s="1">
        <v>0</v>
      </c>
      <c r="AI42" s="1">
        <v>0</v>
      </c>
      <c r="AJ42" s="1">
        <v>0</v>
      </c>
      <c r="AK42" s="1">
        <v>114</v>
      </c>
      <c r="AL42" s="1">
        <v>50000</v>
      </c>
      <c r="AM42" s="1">
        <v>63000</v>
      </c>
      <c r="AN42" s="1">
        <v>350</v>
      </c>
      <c r="AO42" s="1">
        <v>0</v>
      </c>
      <c r="AP42" s="1">
        <v>0</v>
      </c>
      <c r="AQ42" s="1">
        <v>0</v>
      </c>
      <c r="AR42" s="1">
        <v>700</v>
      </c>
      <c r="AS42" s="5">
        <v>12.81</v>
      </c>
      <c r="AT42" s="5">
        <v>881</v>
      </c>
      <c r="AU42" s="1">
        <v>0</v>
      </c>
      <c r="AV42" s="1">
        <v>0</v>
      </c>
      <c r="AW42" s="1">
        <v>1345</v>
      </c>
      <c r="AX42" s="1">
        <v>1345</v>
      </c>
      <c r="AY42" s="1">
        <v>0</v>
      </c>
      <c r="AZ42" s="1">
        <v>0</v>
      </c>
      <c r="BA42" s="1">
        <v>0</v>
      </c>
      <c r="BB42" s="1">
        <v>995</v>
      </c>
      <c r="BC42" s="1" t="s">
        <v>400</v>
      </c>
    </row>
    <row r="43" s="1" customFormat="1" hidden="1" spans="1:55">
      <c r="A43" s="1" t="s">
        <v>58</v>
      </c>
      <c r="B43" s="5" t="s">
        <v>14</v>
      </c>
      <c r="C43" s="1">
        <v>4</v>
      </c>
      <c r="D43" s="10">
        <v>45528</v>
      </c>
      <c r="E43" s="1">
        <v>148</v>
      </c>
      <c r="F43" s="1" t="s">
        <v>115</v>
      </c>
      <c r="G43" s="5">
        <v>5009</v>
      </c>
      <c r="H43" s="1" t="s">
        <v>97</v>
      </c>
      <c r="I43" s="1" t="s">
        <v>94</v>
      </c>
      <c r="J43" s="1">
        <v>107.39</v>
      </c>
      <c r="K43" s="5">
        <v>12</v>
      </c>
      <c r="L43" s="1">
        <v>0</v>
      </c>
      <c r="M43" s="1">
        <v>8293623.03</v>
      </c>
      <c r="N43" s="1">
        <v>10413462.86</v>
      </c>
      <c r="O43" s="1">
        <v>125.56</v>
      </c>
      <c r="P43" s="1">
        <v>902.22</v>
      </c>
      <c r="Q43" s="1">
        <v>0</v>
      </c>
      <c r="R43" s="1">
        <v>0</v>
      </c>
      <c r="S43" s="1">
        <v>0</v>
      </c>
      <c r="T43" s="1">
        <v>8.27</v>
      </c>
      <c r="U43" s="1">
        <v>43.38</v>
      </c>
      <c r="V43" s="1">
        <v>524.55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0.75</v>
      </c>
      <c r="AF43" s="1">
        <v>0</v>
      </c>
      <c r="AG43" s="1">
        <v>1455.11</v>
      </c>
      <c r="AH43" s="1">
        <v>0</v>
      </c>
      <c r="AI43" s="1">
        <v>0</v>
      </c>
      <c r="AJ43" s="1">
        <v>0</v>
      </c>
      <c r="AK43" s="1">
        <v>60</v>
      </c>
      <c r="AL43" s="1">
        <v>50000</v>
      </c>
      <c r="AO43" s="1">
        <v>0</v>
      </c>
      <c r="AP43" s="1">
        <v>0</v>
      </c>
      <c r="AQ43" s="1">
        <v>0</v>
      </c>
      <c r="AR43" s="1">
        <v>700</v>
      </c>
      <c r="AS43" s="5">
        <v>23.92</v>
      </c>
      <c r="AT43" s="5">
        <v>5660</v>
      </c>
      <c r="AU43" s="1">
        <v>0</v>
      </c>
      <c r="AV43" s="1">
        <v>0</v>
      </c>
      <c r="AW43" s="1">
        <v>5720</v>
      </c>
      <c r="AX43" s="1">
        <v>5720</v>
      </c>
      <c r="AY43" s="1">
        <v>0</v>
      </c>
      <c r="AZ43" s="1">
        <v>0</v>
      </c>
      <c r="BA43" s="1">
        <v>0</v>
      </c>
      <c r="BB43" s="1">
        <v>5720</v>
      </c>
      <c r="BC43" s="1" t="s">
        <v>400</v>
      </c>
    </row>
    <row r="44" s="1" customFormat="1" hidden="1" spans="1:55">
      <c r="A44" s="1" t="s">
        <v>58</v>
      </c>
      <c r="B44" s="5" t="s">
        <v>14</v>
      </c>
      <c r="C44" s="1">
        <v>4</v>
      </c>
      <c r="D44" s="10">
        <v>45528</v>
      </c>
      <c r="E44" s="1">
        <v>148</v>
      </c>
      <c r="F44" s="1" t="s">
        <v>116</v>
      </c>
      <c r="G44" s="5">
        <v>5181</v>
      </c>
      <c r="H44" s="1" t="s">
        <v>117</v>
      </c>
      <c r="I44" s="1" t="s">
        <v>94</v>
      </c>
      <c r="J44" s="1">
        <v>107.39</v>
      </c>
      <c r="K44" s="5">
        <v>12</v>
      </c>
      <c r="L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1.08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354.03</v>
      </c>
      <c r="AF44" s="1">
        <v>-25.8</v>
      </c>
      <c r="AG44" s="1">
        <v>513.84</v>
      </c>
      <c r="AH44" s="1">
        <v>0</v>
      </c>
      <c r="AI44" s="1">
        <v>0</v>
      </c>
      <c r="AJ44" s="1">
        <v>0</v>
      </c>
      <c r="AL44" s="1">
        <v>50000</v>
      </c>
      <c r="AM44" s="1">
        <v>-45000</v>
      </c>
      <c r="AN44" s="1">
        <v>0</v>
      </c>
      <c r="AO44" s="1">
        <v>0</v>
      </c>
      <c r="AP44" s="1">
        <v>0</v>
      </c>
      <c r="AQ44" s="1">
        <v>0</v>
      </c>
      <c r="AR44" s="1">
        <v>700</v>
      </c>
      <c r="AS44" s="5">
        <v>0</v>
      </c>
      <c r="AT44" s="5">
        <v>0</v>
      </c>
      <c r="AU44" s="1">
        <v>0</v>
      </c>
      <c r="AV44" s="1">
        <v>0</v>
      </c>
      <c r="AW44" s="1">
        <v>-25.8</v>
      </c>
      <c r="AX44" s="1">
        <v>-25.8</v>
      </c>
      <c r="AY44" s="1">
        <v>0</v>
      </c>
      <c r="AZ44" s="1">
        <v>0</v>
      </c>
      <c r="BA44" s="1">
        <v>0</v>
      </c>
      <c r="BB44" s="1">
        <v>-25.8</v>
      </c>
      <c r="BC44" s="1" t="s">
        <v>400</v>
      </c>
    </row>
    <row r="45" s="1" customFormat="1" hidden="1" spans="1:55">
      <c r="A45" s="1" t="s">
        <v>58</v>
      </c>
      <c r="B45" s="5" t="s">
        <v>14</v>
      </c>
      <c r="C45" s="1">
        <v>4</v>
      </c>
      <c r="D45" s="10">
        <v>45528</v>
      </c>
      <c r="E45" s="1">
        <v>148</v>
      </c>
      <c r="F45" s="1" t="s">
        <v>118</v>
      </c>
      <c r="G45" s="5">
        <v>5227</v>
      </c>
      <c r="H45" s="1" t="s">
        <v>97</v>
      </c>
      <c r="I45" s="1" t="s">
        <v>94</v>
      </c>
      <c r="J45" s="1">
        <v>107.39</v>
      </c>
      <c r="K45" s="5">
        <v>12</v>
      </c>
      <c r="L45" s="1">
        <v>0</v>
      </c>
      <c r="M45" s="1">
        <v>1542529.55</v>
      </c>
      <c r="N45" s="1">
        <v>1562584.08</v>
      </c>
      <c r="O45" s="1">
        <v>101.3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14374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15807.38</v>
      </c>
      <c r="AH45" s="1">
        <v>0</v>
      </c>
      <c r="AI45" s="1">
        <v>0</v>
      </c>
      <c r="AJ45" s="1">
        <v>0</v>
      </c>
      <c r="AL45" s="1">
        <v>50000</v>
      </c>
      <c r="AM45" s="1">
        <v>30000</v>
      </c>
      <c r="AN45" s="1">
        <v>300</v>
      </c>
      <c r="AO45" s="1">
        <v>0</v>
      </c>
      <c r="AP45" s="1">
        <v>0</v>
      </c>
      <c r="AQ45" s="1">
        <v>0</v>
      </c>
      <c r="AR45" s="1">
        <v>0</v>
      </c>
      <c r="AS45" s="5">
        <v>0</v>
      </c>
      <c r="AT45" s="5">
        <v>0</v>
      </c>
      <c r="AU45" s="1">
        <v>0</v>
      </c>
      <c r="AV45" s="1">
        <v>0</v>
      </c>
      <c r="AW45" s="1">
        <v>300</v>
      </c>
      <c r="AX45" s="1">
        <v>300</v>
      </c>
      <c r="AY45" s="1">
        <v>0</v>
      </c>
      <c r="AZ45" s="1">
        <v>0</v>
      </c>
      <c r="BA45" s="1">
        <v>0</v>
      </c>
      <c r="BB45" s="1">
        <v>0</v>
      </c>
      <c r="BC45" s="1" t="s">
        <v>400</v>
      </c>
    </row>
    <row r="46" s="1" customFormat="1" hidden="1" spans="1:55">
      <c r="A46" s="1" t="s">
        <v>58</v>
      </c>
      <c r="B46" s="5" t="s">
        <v>14</v>
      </c>
      <c r="C46" s="1">
        <v>4</v>
      </c>
      <c r="D46" s="10">
        <v>45528</v>
      </c>
      <c r="E46" s="1">
        <v>148</v>
      </c>
      <c r="F46" s="1" t="s">
        <v>119</v>
      </c>
      <c r="G46" s="5">
        <v>5238</v>
      </c>
      <c r="H46" s="1" t="s">
        <v>97</v>
      </c>
      <c r="I46" s="1" t="s">
        <v>94</v>
      </c>
      <c r="J46" s="1">
        <v>107.39</v>
      </c>
      <c r="K46" s="5">
        <v>12</v>
      </c>
      <c r="L46" s="1">
        <v>0</v>
      </c>
      <c r="M46" s="1">
        <v>1542529.55</v>
      </c>
      <c r="N46" s="1">
        <v>501388.55</v>
      </c>
      <c r="O46" s="1">
        <v>32.5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14374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5316.38</v>
      </c>
      <c r="AH46" s="1">
        <v>0</v>
      </c>
      <c r="AI46" s="1">
        <v>0</v>
      </c>
      <c r="AJ46" s="1">
        <v>0</v>
      </c>
      <c r="AL46" s="1">
        <v>50000</v>
      </c>
      <c r="AO46" s="1">
        <v>0</v>
      </c>
      <c r="AP46" s="1">
        <v>0</v>
      </c>
      <c r="AQ46" s="1">
        <v>0</v>
      </c>
      <c r="AR46" s="1">
        <v>0</v>
      </c>
      <c r="AS46" s="5">
        <v>0</v>
      </c>
      <c r="AT46" s="5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 t="s">
        <v>400</v>
      </c>
    </row>
    <row r="47" s="1" customFormat="1" hidden="1" spans="1:55">
      <c r="A47" s="1" t="s">
        <v>58</v>
      </c>
      <c r="B47" s="5" t="s">
        <v>14</v>
      </c>
      <c r="C47" s="1">
        <v>4</v>
      </c>
      <c r="D47" s="10">
        <v>45528</v>
      </c>
      <c r="E47" s="1">
        <v>148</v>
      </c>
      <c r="F47" s="1" t="s">
        <v>120</v>
      </c>
      <c r="G47" s="5">
        <v>5239</v>
      </c>
      <c r="H47" s="1" t="s">
        <v>97</v>
      </c>
      <c r="I47" s="1" t="s">
        <v>94</v>
      </c>
      <c r="J47" s="1">
        <v>107.39</v>
      </c>
      <c r="K47" s="5">
        <v>12</v>
      </c>
      <c r="L47" s="1">
        <v>0</v>
      </c>
      <c r="M47" s="1">
        <v>8293623.03</v>
      </c>
      <c r="N47" s="1">
        <v>5950514.91</v>
      </c>
      <c r="O47" s="1">
        <v>71.75</v>
      </c>
      <c r="P47" s="1">
        <v>902.22</v>
      </c>
      <c r="Q47" s="1">
        <v>0</v>
      </c>
      <c r="R47" s="1">
        <v>0</v>
      </c>
      <c r="S47" s="1">
        <v>0</v>
      </c>
      <c r="T47" s="1">
        <v>8.27</v>
      </c>
      <c r="U47" s="1">
        <v>72.9</v>
      </c>
      <c r="V47" s="1">
        <v>881.5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24.96</v>
      </c>
      <c r="AF47" s="1">
        <v>0</v>
      </c>
      <c r="AG47" s="1">
        <v>1048.72</v>
      </c>
      <c r="AH47" s="1">
        <v>0</v>
      </c>
      <c r="AI47" s="1">
        <v>0</v>
      </c>
      <c r="AJ47" s="1">
        <v>0</v>
      </c>
      <c r="AL47" s="1">
        <v>50000</v>
      </c>
      <c r="AM47" s="1">
        <v>87000</v>
      </c>
      <c r="AN47" s="1">
        <v>1545</v>
      </c>
      <c r="AO47" s="1">
        <v>0</v>
      </c>
      <c r="AP47" s="1">
        <v>0</v>
      </c>
      <c r="AQ47" s="1">
        <v>0</v>
      </c>
      <c r="AR47" s="1">
        <v>0</v>
      </c>
      <c r="AS47" s="5">
        <v>16.59</v>
      </c>
      <c r="AT47" s="5">
        <v>2430</v>
      </c>
      <c r="AU47" s="1">
        <v>0</v>
      </c>
      <c r="AV47" s="1">
        <v>0</v>
      </c>
      <c r="AW47" s="1">
        <v>3975</v>
      </c>
      <c r="AX47" s="1">
        <v>3975</v>
      </c>
      <c r="AY47" s="1">
        <v>0</v>
      </c>
      <c r="AZ47" s="1">
        <v>0</v>
      </c>
      <c r="BA47" s="1">
        <v>0</v>
      </c>
      <c r="BB47" s="1">
        <v>2430</v>
      </c>
      <c r="BC47" s="1" t="s">
        <v>400</v>
      </c>
    </row>
    <row r="48" s="1" customFormat="1" hidden="1" spans="1:55">
      <c r="A48" s="1" t="s">
        <v>58</v>
      </c>
      <c r="B48" s="5" t="s">
        <v>14</v>
      </c>
      <c r="C48" s="1">
        <v>4</v>
      </c>
      <c r="D48" s="10">
        <v>45528</v>
      </c>
      <c r="E48" s="1">
        <v>148</v>
      </c>
      <c r="F48" s="1" t="s">
        <v>121</v>
      </c>
      <c r="G48" s="5">
        <v>5266</v>
      </c>
      <c r="H48" s="1" t="s">
        <v>97</v>
      </c>
      <c r="I48" s="1" t="s">
        <v>94</v>
      </c>
      <c r="J48" s="1">
        <v>107.39</v>
      </c>
      <c r="K48" s="5">
        <v>12</v>
      </c>
      <c r="L48" s="1">
        <v>0</v>
      </c>
      <c r="M48" s="1">
        <v>8293623.03</v>
      </c>
      <c r="N48" s="1">
        <v>6977405.62</v>
      </c>
      <c r="O48" s="1">
        <v>84.13</v>
      </c>
      <c r="P48" s="1">
        <v>902.22</v>
      </c>
      <c r="Q48" s="1">
        <v>0</v>
      </c>
      <c r="R48" s="1">
        <v>0</v>
      </c>
      <c r="S48" s="1">
        <v>0</v>
      </c>
      <c r="T48" s="1">
        <v>8.27</v>
      </c>
      <c r="U48" s="1">
        <v>24.69</v>
      </c>
      <c r="V48" s="1">
        <v>298.55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29.01</v>
      </c>
      <c r="AF48" s="1">
        <v>0</v>
      </c>
      <c r="AG48" s="1">
        <v>1110.92</v>
      </c>
      <c r="AH48" s="1">
        <v>0</v>
      </c>
      <c r="AI48" s="1">
        <v>0</v>
      </c>
      <c r="AJ48" s="1">
        <v>0</v>
      </c>
      <c r="AL48" s="1">
        <v>50000</v>
      </c>
      <c r="AM48" s="1">
        <v>49000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5">
        <v>13.05</v>
      </c>
      <c r="AT48" s="5">
        <v>823</v>
      </c>
      <c r="AU48" s="1">
        <v>0</v>
      </c>
      <c r="AV48" s="1">
        <v>0</v>
      </c>
      <c r="AW48" s="1">
        <v>823</v>
      </c>
      <c r="AX48" s="1">
        <v>823</v>
      </c>
      <c r="AY48" s="1">
        <v>0</v>
      </c>
      <c r="AZ48" s="1">
        <v>0</v>
      </c>
      <c r="BA48" s="1">
        <v>0</v>
      </c>
      <c r="BB48" s="1">
        <v>823</v>
      </c>
      <c r="BC48" s="1" t="s">
        <v>400</v>
      </c>
    </row>
    <row r="49" s="1" customFormat="1" hidden="1" spans="1:55">
      <c r="A49" s="1" t="s">
        <v>58</v>
      </c>
      <c r="B49" s="5" t="s">
        <v>14</v>
      </c>
      <c r="C49" s="1">
        <v>4</v>
      </c>
      <c r="D49" s="10">
        <v>45528</v>
      </c>
      <c r="E49" s="1">
        <v>148</v>
      </c>
      <c r="F49" s="1" t="s">
        <v>122</v>
      </c>
      <c r="G49" s="5">
        <v>5281</v>
      </c>
      <c r="H49" s="1" t="s">
        <v>117</v>
      </c>
      <c r="I49" s="1" t="s">
        <v>94</v>
      </c>
      <c r="J49" s="1">
        <v>107.39</v>
      </c>
      <c r="K49" s="5">
        <v>12</v>
      </c>
      <c r="L49" s="1">
        <v>0</v>
      </c>
      <c r="M49" s="1">
        <v>6636619.35</v>
      </c>
      <c r="N49" s="1">
        <v>8567627.85</v>
      </c>
      <c r="O49" s="1">
        <v>129.1</v>
      </c>
      <c r="P49" s="1">
        <v>721.94</v>
      </c>
      <c r="Q49" s="1">
        <v>0</v>
      </c>
      <c r="R49" s="1">
        <v>0</v>
      </c>
      <c r="S49" s="1">
        <v>0</v>
      </c>
      <c r="T49" s="1">
        <v>6.62</v>
      </c>
      <c r="U49" s="1">
        <v>12.06</v>
      </c>
      <c r="V49" s="1">
        <v>182.18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29.31</v>
      </c>
      <c r="AF49" s="1">
        <v>0</v>
      </c>
      <c r="AG49" s="1">
        <v>1225.26</v>
      </c>
      <c r="AH49" s="1">
        <v>0</v>
      </c>
      <c r="AI49" s="1">
        <v>0</v>
      </c>
      <c r="AJ49" s="1">
        <v>0</v>
      </c>
      <c r="AL49" s="1">
        <v>50000</v>
      </c>
      <c r="AM49" s="1">
        <v>21000</v>
      </c>
      <c r="AN49" s="1">
        <v>210</v>
      </c>
      <c r="AO49" s="1">
        <v>0</v>
      </c>
      <c r="AP49" s="1">
        <v>0</v>
      </c>
      <c r="AQ49" s="1">
        <v>0</v>
      </c>
      <c r="AR49" s="1">
        <v>0</v>
      </c>
      <c r="AS49" s="5">
        <v>9.2</v>
      </c>
      <c r="AT49" s="5">
        <v>0</v>
      </c>
      <c r="AU49" s="1">
        <v>0</v>
      </c>
      <c r="AV49" s="1">
        <v>0</v>
      </c>
      <c r="AW49" s="1">
        <v>210</v>
      </c>
      <c r="AX49" s="1">
        <v>210</v>
      </c>
      <c r="AY49" s="1">
        <v>0</v>
      </c>
      <c r="AZ49" s="1">
        <v>0</v>
      </c>
      <c r="BA49" s="1">
        <v>0</v>
      </c>
      <c r="BB49" s="1">
        <v>0</v>
      </c>
      <c r="BC49" s="1" t="s">
        <v>400</v>
      </c>
    </row>
    <row r="50" s="1" customFormat="1" hidden="1" spans="1:55">
      <c r="A50" s="1" t="s">
        <v>58</v>
      </c>
      <c r="B50" s="5" t="s">
        <v>14</v>
      </c>
      <c r="C50" s="1">
        <v>4</v>
      </c>
      <c r="D50" s="10">
        <v>45528</v>
      </c>
      <c r="E50" s="1">
        <v>148</v>
      </c>
      <c r="F50" s="1" t="s">
        <v>123</v>
      </c>
      <c r="G50" s="5">
        <v>5282</v>
      </c>
      <c r="H50" s="1" t="s">
        <v>117</v>
      </c>
      <c r="I50" s="1" t="s">
        <v>94</v>
      </c>
      <c r="J50" s="1">
        <v>107.39</v>
      </c>
      <c r="K50" s="5">
        <v>12</v>
      </c>
      <c r="L50" s="1">
        <v>0</v>
      </c>
      <c r="M50" s="1">
        <v>6636619.35</v>
      </c>
      <c r="N50" s="1">
        <v>-26119</v>
      </c>
      <c r="O50" s="1">
        <v>-0.39</v>
      </c>
      <c r="P50" s="1">
        <v>721.94</v>
      </c>
      <c r="Q50" s="1">
        <v>0</v>
      </c>
      <c r="R50" s="1">
        <v>0</v>
      </c>
      <c r="S50" s="1">
        <v>0</v>
      </c>
      <c r="T50" s="1">
        <v>6.62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0.3</v>
      </c>
      <c r="AF50" s="1">
        <v>0</v>
      </c>
      <c r="AG50" s="1">
        <v>49.23</v>
      </c>
      <c r="AH50" s="1">
        <v>98.46</v>
      </c>
      <c r="AI50" s="1">
        <v>0</v>
      </c>
      <c r="AJ50" s="1">
        <v>0</v>
      </c>
      <c r="AL50" s="1">
        <v>50000</v>
      </c>
      <c r="AO50" s="1">
        <v>0</v>
      </c>
      <c r="AP50" s="1">
        <v>0</v>
      </c>
      <c r="AQ50" s="1">
        <v>0</v>
      </c>
      <c r="AR50" s="1">
        <v>0</v>
      </c>
      <c r="AS50" s="5">
        <v>0</v>
      </c>
      <c r="AT50" s="5">
        <v>0</v>
      </c>
      <c r="AU50" s="1">
        <v>0</v>
      </c>
      <c r="AV50" s="1">
        <v>0</v>
      </c>
      <c r="AW50" s="1">
        <v>98.46</v>
      </c>
      <c r="AX50" s="1">
        <v>98.46</v>
      </c>
      <c r="AY50" s="1">
        <v>0</v>
      </c>
      <c r="AZ50" s="1">
        <v>0</v>
      </c>
      <c r="BA50" s="1">
        <v>0</v>
      </c>
      <c r="BB50" s="1">
        <v>98.46</v>
      </c>
      <c r="BC50" s="1" t="s">
        <v>400</v>
      </c>
    </row>
    <row r="51" s="1" customFormat="1" hidden="1" spans="1:55">
      <c r="A51" s="1" t="s">
        <v>58</v>
      </c>
      <c r="B51" s="5" t="s">
        <v>14</v>
      </c>
      <c r="C51" s="1">
        <v>4</v>
      </c>
      <c r="D51" s="10">
        <v>45528</v>
      </c>
      <c r="E51" s="1">
        <v>148</v>
      </c>
      <c r="F51" s="1" t="s">
        <v>124</v>
      </c>
      <c r="G51" s="5">
        <v>5308</v>
      </c>
      <c r="H51" s="1" t="s">
        <v>97</v>
      </c>
      <c r="I51" s="1" t="s">
        <v>94</v>
      </c>
      <c r="J51" s="1">
        <v>107.39</v>
      </c>
      <c r="K51" s="5">
        <v>12</v>
      </c>
      <c r="L51" s="1">
        <v>0</v>
      </c>
      <c r="M51" s="1">
        <v>8293623.03</v>
      </c>
      <c r="N51" s="1">
        <v>8571431.62</v>
      </c>
      <c r="O51" s="1">
        <v>103.35</v>
      </c>
      <c r="P51" s="1">
        <v>902.22</v>
      </c>
      <c r="Q51" s="1">
        <v>0</v>
      </c>
      <c r="R51" s="1">
        <v>0</v>
      </c>
      <c r="S51" s="1">
        <v>0</v>
      </c>
      <c r="T51" s="1">
        <v>8.27</v>
      </c>
      <c r="U51" s="1">
        <v>25.35</v>
      </c>
      <c r="V51" s="1">
        <v>306.53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83.49</v>
      </c>
      <c r="AF51" s="1">
        <v>0</v>
      </c>
      <c r="AG51" s="1">
        <v>1357.59</v>
      </c>
      <c r="AH51" s="1">
        <v>0</v>
      </c>
      <c r="AI51" s="1">
        <v>0</v>
      </c>
      <c r="AJ51" s="1">
        <v>0</v>
      </c>
      <c r="AL51" s="1">
        <v>50000</v>
      </c>
      <c r="AM51" s="1">
        <v>125000</v>
      </c>
      <c r="AN51" s="1">
        <v>3060</v>
      </c>
      <c r="AO51" s="1">
        <v>0</v>
      </c>
      <c r="AP51" s="1">
        <v>0</v>
      </c>
      <c r="AQ51" s="1">
        <v>0</v>
      </c>
      <c r="AR51" s="1">
        <v>700</v>
      </c>
      <c r="AS51" s="5">
        <v>14.34</v>
      </c>
      <c r="AT51" s="5">
        <v>845</v>
      </c>
      <c r="AU51" s="1">
        <v>0</v>
      </c>
      <c r="AV51" s="1">
        <v>0</v>
      </c>
      <c r="AW51" s="1">
        <v>3905</v>
      </c>
      <c r="AX51" s="1">
        <v>3905</v>
      </c>
      <c r="AY51" s="1">
        <v>0</v>
      </c>
      <c r="AZ51" s="1">
        <v>0</v>
      </c>
      <c r="BA51" s="1">
        <v>0</v>
      </c>
      <c r="BB51" s="1">
        <v>845</v>
      </c>
      <c r="BC51" s="1" t="s">
        <v>400</v>
      </c>
    </row>
    <row r="52" s="1" customFormat="1" hidden="1" spans="1:55">
      <c r="A52" s="1" t="s">
        <v>58</v>
      </c>
      <c r="B52" s="5" t="s">
        <v>14</v>
      </c>
      <c r="C52" s="1">
        <v>4</v>
      </c>
      <c r="D52" s="10">
        <v>45528</v>
      </c>
      <c r="E52" s="1">
        <v>148</v>
      </c>
      <c r="F52" s="1" t="s">
        <v>125</v>
      </c>
      <c r="G52" s="5">
        <v>5324</v>
      </c>
      <c r="H52" s="1" t="s">
        <v>97</v>
      </c>
      <c r="I52" s="1" t="s">
        <v>94</v>
      </c>
      <c r="J52" s="1">
        <v>107.39</v>
      </c>
      <c r="K52" s="5">
        <v>12</v>
      </c>
      <c r="L52" s="1">
        <v>0</v>
      </c>
      <c r="M52" s="1">
        <v>8293623.03</v>
      </c>
      <c r="N52" s="1">
        <v>6587620.43</v>
      </c>
      <c r="O52" s="1">
        <v>79.43</v>
      </c>
      <c r="P52" s="1">
        <v>902.22</v>
      </c>
      <c r="Q52" s="1">
        <v>0</v>
      </c>
      <c r="R52" s="1">
        <v>0</v>
      </c>
      <c r="S52" s="1">
        <v>0</v>
      </c>
      <c r="T52" s="1">
        <v>8.27</v>
      </c>
      <c r="U52" s="1">
        <v>26.79</v>
      </c>
      <c r="V52" s="1">
        <v>323.94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78.18</v>
      </c>
      <c r="AF52" s="1">
        <v>0</v>
      </c>
      <c r="AG52" s="1">
        <v>1396.59</v>
      </c>
      <c r="AH52" s="1">
        <v>0</v>
      </c>
      <c r="AI52" s="1">
        <v>0</v>
      </c>
      <c r="AJ52" s="1">
        <v>0</v>
      </c>
      <c r="AL52" s="1">
        <v>50000</v>
      </c>
      <c r="AM52" s="1">
        <v>66000</v>
      </c>
      <c r="AN52" s="1">
        <v>825</v>
      </c>
      <c r="AO52" s="1">
        <v>0</v>
      </c>
      <c r="AP52" s="1">
        <v>0</v>
      </c>
      <c r="AQ52" s="1">
        <v>0</v>
      </c>
      <c r="AR52" s="1">
        <v>700</v>
      </c>
      <c r="AS52" s="5">
        <v>15.12</v>
      </c>
      <c r="AT52" s="5">
        <v>1786</v>
      </c>
      <c r="AU52" s="1">
        <v>0</v>
      </c>
      <c r="AV52" s="1">
        <v>0</v>
      </c>
      <c r="AW52" s="1">
        <v>2611</v>
      </c>
      <c r="AX52" s="1">
        <v>2611</v>
      </c>
      <c r="AY52" s="1">
        <v>0</v>
      </c>
      <c r="AZ52" s="1">
        <v>0</v>
      </c>
      <c r="BA52" s="1">
        <v>0</v>
      </c>
      <c r="BB52" s="1">
        <v>1786</v>
      </c>
      <c r="BC52" s="1" t="s">
        <v>400</v>
      </c>
    </row>
    <row r="53" s="1" customFormat="1" hidden="1" spans="1:55">
      <c r="A53" s="1" t="s">
        <v>58</v>
      </c>
      <c r="B53" s="5" t="s">
        <v>14</v>
      </c>
      <c r="C53" s="1">
        <v>4</v>
      </c>
      <c r="D53" s="10">
        <v>45528</v>
      </c>
      <c r="E53" s="1">
        <v>148</v>
      </c>
      <c r="F53" s="1" t="s">
        <v>126</v>
      </c>
      <c r="G53" s="5">
        <v>5328</v>
      </c>
      <c r="H53" s="1" t="s">
        <v>97</v>
      </c>
      <c r="I53" s="1" t="s">
        <v>94</v>
      </c>
      <c r="J53" s="1">
        <v>107.39</v>
      </c>
      <c r="K53" s="5">
        <v>12</v>
      </c>
      <c r="L53" s="1">
        <v>0</v>
      </c>
      <c r="M53" s="1">
        <v>8293623.03</v>
      </c>
      <c r="N53" s="1">
        <v>7399426.63</v>
      </c>
      <c r="O53" s="1">
        <v>89.22</v>
      </c>
      <c r="P53" s="1">
        <v>902.22</v>
      </c>
      <c r="Q53" s="1">
        <v>0</v>
      </c>
      <c r="R53" s="1">
        <v>0</v>
      </c>
      <c r="S53" s="1">
        <v>0</v>
      </c>
      <c r="T53" s="1">
        <v>8.27</v>
      </c>
      <c r="U53" s="1">
        <v>9.45</v>
      </c>
      <c r="V53" s="1">
        <v>114.27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46.11</v>
      </c>
      <c r="AF53" s="1">
        <v>0</v>
      </c>
      <c r="AG53" s="1">
        <v>1247.99</v>
      </c>
      <c r="AH53" s="1">
        <v>0</v>
      </c>
      <c r="AI53" s="1">
        <v>0</v>
      </c>
      <c r="AJ53" s="1">
        <v>0</v>
      </c>
      <c r="AL53" s="1">
        <v>50000</v>
      </c>
      <c r="AM53" s="1">
        <v>24000</v>
      </c>
      <c r="AN53" s="1">
        <v>240</v>
      </c>
      <c r="AO53" s="1">
        <v>0</v>
      </c>
      <c r="AP53" s="1">
        <v>0</v>
      </c>
      <c r="AQ53" s="1">
        <v>0</v>
      </c>
      <c r="AR53" s="1">
        <v>0</v>
      </c>
      <c r="AS53" s="5">
        <v>5.52</v>
      </c>
      <c r="AT53" s="5">
        <v>0</v>
      </c>
      <c r="AU53" s="1">
        <v>0</v>
      </c>
      <c r="AV53" s="1">
        <v>0</v>
      </c>
      <c r="AW53" s="1">
        <v>240</v>
      </c>
      <c r="AX53" s="1">
        <v>240</v>
      </c>
      <c r="AY53" s="1">
        <v>0</v>
      </c>
      <c r="AZ53" s="1">
        <v>0</v>
      </c>
      <c r="BA53" s="1">
        <v>0</v>
      </c>
      <c r="BB53" s="1">
        <v>0</v>
      </c>
      <c r="BC53" s="1" t="s">
        <v>400</v>
      </c>
    </row>
    <row r="54" s="1" customFormat="1" hidden="1" spans="1:55">
      <c r="A54" s="1" t="s">
        <v>58</v>
      </c>
      <c r="B54" s="5" t="s">
        <v>14</v>
      </c>
      <c r="C54" s="1">
        <v>4</v>
      </c>
      <c r="D54" s="10">
        <v>45528</v>
      </c>
      <c r="E54" s="1">
        <v>148</v>
      </c>
      <c r="F54" s="1" t="s">
        <v>127</v>
      </c>
      <c r="G54" s="5">
        <v>5475</v>
      </c>
      <c r="H54" s="1" t="s">
        <v>97</v>
      </c>
      <c r="I54" s="1" t="s">
        <v>94</v>
      </c>
      <c r="J54" s="1">
        <v>107.39</v>
      </c>
      <c r="K54" s="5">
        <v>12</v>
      </c>
      <c r="L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1.29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21.66</v>
      </c>
      <c r="AF54" s="1">
        <v>0</v>
      </c>
      <c r="AG54" s="1">
        <v>171.01</v>
      </c>
      <c r="AH54" s="1">
        <v>0</v>
      </c>
      <c r="AI54" s="1">
        <v>0</v>
      </c>
      <c r="AJ54" s="1">
        <v>0</v>
      </c>
      <c r="AL54" s="1">
        <v>50000</v>
      </c>
      <c r="AM54" s="1">
        <v>3000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5">
        <v>0</v>
      </c>
      <c r="AT54" s="5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 t="s">
        <v>400</v>
      </c>
    </row>
    <row r="55" s="1" customFormat="1" hidden="1" spans="1:55">
      <c r="A55" s="1" t="s">
        <v>58</v>
      </c>
      <c r="B55" s="5" t="s">
        <v>14</v>
      </c>
      <c r="C55" s="1">
        <v>4</v>
      </c>
      <c r="D55" s="10">
        <v>45528</v>
      </c>
      <c r="E55" s="1">
        <v>148</v>
      </c>
      <c r="F55" s="1" t="s">
        <v>128</v>
      </c>
      <c r="G55" s="5">
        <v>579</v>
      </c>
      <c r="H55" s="1" t="s">
        <v>97</v>
      </c>
      <c r="I55" s="1" t="s">
        <v>129</v>
      </c>
      <c r="J55" s="1">
        <v>107.39</v>
      </c>
      <c r="K55" s="5">
        <v>0</v>
      </c>
      <c r="L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489.03</v>
      </c>
      <c r="AJ55" s="1">
        <v>0</v>
      </c>
      <c r="AM55" s="1">
        <v>50000</v>
      </c>
      <c r="AN55" s="1">
        <v>310</v>
      </c>
      <c r="AS55" s="5">
        <v>0</v>
      </c>
      <c r="AT55" s="5">
        <v>0</v>
      </c>
      <c r="AU55" s="1">
        <v>0</v>
      </c>
      <c r="AV55" s="1">
        <v>0</v>
      </c>
      <c r="AW55" s="1">
        <v>310</v>
      </c>
      <c r="AX55" s="1">
        <v>310</v>
      </c>
      <c r="AY55" s="1">
        <v>0</v>
      </c>
      <c r="AZ55" s="1">
        <v>0</v>
      </c>
      <c r="BA55" s="1">
        <v>0</v>
      </c>
      <c r="BB55" s="1">
        <v>0</v>
      </c>
      <c r="BC55" s="1" t="s">
        <v>400</v>
      </c>
    </row>
    <row r="56" s="1" customFormat="1" hidden="1" spans="1:55">
      <c r="A56" s="1" t="s">
        <v>58</v>
      </c>
      <c r="B56" s="5" t="s">
        <v>14</v>
      </c>
      <c r="C56" s="1">
        <v>4</v>
      </c>
      <c r="D56" s="10">
        <v>45528</v>
      </c>
      <c r="E56" s="1">
        <v>148</v>
      </c>
      <c r="F56" s="1" t="s">
        <v>130</v>
      </c>
      <c r="G56" s="5">
        <v>1802</v>
      </c>
      <c r="H56" s="1" t="s">
        <v>97</v>
      </c>
      <c r="I56" s="1" t="s">
        <v>129</v>
      </c>
      <c r="J56" s="1">
        <v>107.39</v>
      </c>
      <c r="K56" s="5">
        <v>0</v>
      </c>
      <c r="L56" s="1">
        <v>132.51</v>
      </c>
      <c r="M56" s="1">
        <v>1542529.55</v>
      </c>
      <c r="N56" s="1">
        <v>2308926.71</v>
      </c>
      <c r="O56" s="1">
        <v>149.68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14374</v>
      </c>
      <c r="Y56" s="1">
        <v>0</v>
      </c>
      <c r="Z56" s="1">
        <v>0</v>
      </c>
      <c r="AA56" s="1">
        <v>0</v>
      </c>
      <c r="AB56" s="1">
        <v>0</v>
      </c>
      <c r="AC56" s="1">
        <v>2666.49</v>
      </c>
      <c r="AD56" s="1">
        <v>-153.6</v>
      </c>
      <c r="AE56" s="1">
        <v>0</v>
      </c>
      <c r="AF56" s="1">
        <v>0</v>
      </c>
      <c r="AG56" s="1">
        <v>0</v>
      </c>
      <c r="AH56" s="1">
        <v>0</v>
      </c>
      <c r="AI56" s="1">
        <v>22164.6</v>
      </c>
      <c r="AJ56" s="1">
        <v>0</v>
      </c>
      <c r="AM56" s="1">
        <v>57000</v>
      </c>
      <c r="AN56" s="1">
        <v>712.5</v>
      </c>
      <c r="AS56" s="5">
        <v>0</v>
      </c>
      <c r="AT56" s="5">
        <v>0</v>
      </c>
      <c r="AU56" s="1">
        <v>27.59</v>
      </c>
      <c r="AV56" s="1">
        <v>6221.81</v>
      </c>
      <c r="AW56" s="1">
        <v>6780.71</v>
      </c>
      <c r="AX56" s="1">
        <v>6780.71</v>
      </c>
      <c r="AY56" s="1">
        <v>0</v>
      </c>
      <c r="AZ56" s="1">
        <v>0</v>
      </c>
      <c r="BA56" s="1">
        <v>0</v>
      </c>
      <c r="BB56" s="1">
        <v>6068.21</v>
      </c>
      <c r="BC56" s="1" t="s">
        <v>400</v>
      </c>
    </row>
    <row r="57" s="1" customFormat="1" hidden="1" spans="1:55">
      <c r="A57" s="1" t="s">
        <v>58</v>
      </c>
      <c r="B57" s="5" t="s">
        <v>14</v>
      </c>
      <c r="C57" s="1">
        <v>4</v>
      </c>
      <c r="D57" s="10">
        <v>45528</v>
      </c>
      <c r="E57" s="1">
        <v>148</v>
      </c>
      <c r="F57" s="1" t="s">
        <v>132</v>
      </c>
      <c r="G57" s="5">
        <v>1804</v>
      </c>
      <c r="H57" s="1" t="s">
        <v>97</v>
      </c>
      <c r="I57" s="1" t="s">
        <v>129</v>
      </c>
      <c r="J57" s="1">
        <v>107.39</v>
      </c>
      <c r="K57" s="5">
        <v>0</v>
      </c>
      <c r="L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689.1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43</v>
      </c>
      <c r="AJ57" s="1">
        <v>0</v>
      </c>
      <c r="AS57" s="5">
        <v>0</v>
      </c>
      <c r="AT57" s="5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 t="s">
        <v>400</v>
      </c>
    </row>
    <row r="58" s="1" customFormat="1" hidden="1" spans="1:55">
      <c r="A58" s="1" t="s">
        <v>58</v>
      </c>
      <c r="B58" s="5" t="s">
        <v>14</v>
      </c>
      <c r="C58" s="1">
        <v>4</v>
      </c>
      <c r="D58" s="10">
        <v>45528</v>
      </c>
      <c r="E58" s="1">
        <v>148</v>
      </c>
      <c r="F58" s="1" t="s">
        <v>133</v>
      </c>
      <c r="G58" s="5">
        <v>1805</v>
      </c>
      <c r="H58" s="1" t="s">
        <v>97</v>
      </c>
      <c r="I58" s="1" t="s">
        <v>129</v>
      </c>
      <c r="J58" s="1">
        <v>107.39</v>
      </c>
      <c r="K58" s="5">
        <v>0</v>
      </c>
      <c r="L58" s="1">
        <v>132.51</v>
      </c>
      <c r="M58" s="1">
        <v>1542529.55</v>
      </c>
      <c r="N58" s="1">
        <v>2107207.14</v>
      </c>
      <c r="O58" s="1">
        <v>136.61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14374</v>
      </c>
      <c r="Y58" s="1">
        <v>0</v>
      </c>
      <c r="Z58" s="1">
        <v>0</v>
      </c>
      <c r="AA58" s="1">
        <v>0</v>
      </c>
      <c r="AB58" s="1">
        <v>0</v>
      </c>
      <c r="AC58" s="1">
        <v>1548.21</v>
      </c>
      <c r="AD58" s="1">
        <v>-156</v>
      </c>
      <c r="AE58" s="1">
        <v>0</v>
      </c>
      <c r="AF58" s="1">
        <v>0</v>
      </c>
      <c r="AG58" s="1">
        <v>0</v>
      </c>
      <c r="AH58" s="1">
        <v>0</v>
      </c>
      <c r="AI58" s="1">
        <v>21100.3</v>
      </c>
      <c r="AJ58" s="1">
        <v>0</v>
      </c>
      <c r="AM58" s="1">
        <v>12000</v>
      </c>
      <c r="AN58" s="1">
        <v>0</v>
      </c>
      <c r="AS58" s="5">
        <v>0</v>
      </c>
      <c r="AT58" s="5">
        <v>0</v>
      </c>
      <c r="AU58" s="1">
        <v>14.58</v>
      </c>
      <c r="AV58" s="1">
        <v>1032.14</v>
      </c>
      <c r="AW58" s="1">
        <v>876.14</v>
      </c>
      <c r="AX58" s="1">
        <v>876.14</v>
      </c>
      <c r="AY58" s="1">
        <v>0</v>
      </c>
      <c r="AZ58" s="1">
        <v>0</v>
      </c>
      <c r="BA58" s="1">
        <v>0</v>
      </c>
      <c r="BB58" s="1">
        <v>876.14</v>
      </c>
      <c r="BC58" s="1" t="s">
        <v>400</v>
      </c>
    </row>
    <row r="59" s="1" customFormat="1" hidden="1" spans="1:55">
      <c r="A59" s="1" t="s">
        <v>58</v>
      </c>
      <c r="B59" s="5" t="s">
        <v>14</v>
      </c>
      <c r="C59" s="1">
        <v>4</v>
      </c>
      <c r="D59" s="10">
        <v>45528</v>
      </c>
      <c r="E59" s="1">
        <v>148</v>
      </c>
      <c r="F59" s="1" t="s">
        <v>134</v>
      </c>
      <c r="G59" s="5">
        <v>2880</v>
      </c>
      <c r="H59" s="1" t="s">
        <v>97</v>
      </c>
      <c r="I59" s="1" t="s">
        <v>129</v>
      </c>
      <c r="J59" s="1">
        <v>107.39</v>
      </c>
      <c r="K59" s="5">
        <v>0</v>
      </c>
      <c r="L59" s="1">
        <v>0</v>
      </c>
      <c r="M59" s="1">
        <v>8293623.03</v>
      </c>
      <c r="N59" s="1">
        <v>8882842.59</v>
      </c>
      <c r="O59" s="1">
        <v>107.1</v>
      </c>
      <c r="P59" s="1">
        <v>902.22</v>
      </c>
      <c r="Q59" s="1">
        <v>0</v>
      </c>
      <c r="R59" s="1">
        <v>0</v>
      </c>
      <c r="S59" s="1">
        <v>0</v>
      </c>
      <c r="T59" s="1">
        <v>8.27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1326.44</v>
      </c>
      <c r="AJ59" s="1">
        <v>0</v>
      </c>
      <c r="AM59" s="1">
        <v>29000</v>
      </c>
      <c r="AN59" s="1">
        <v>290</v>
      </c>
      <c r="AS59" s="5">
        <v>0</v>
      </c>
      <c r="AT59" s="5">
        <v>0</v>
      </c>
      <c r="AU59" s="1">
        <v>0</v>
      </c>
      <c r="AV59" s="1">
        <v>0</v>
      </c>
      <c r="AW59" s="1">
        <v>290</v>
      </c>
      <c r="AX59" s="1">
        <v>290</v>
      </c>
      <c r="AY59" s="1">
        <v>0</v>
      </c>
      <c r="AZ59" s="1">
        <v>0</v>
      </c>
      <c r="BA59" s="1">
        <v>0</v>
      </c>
      <c r="BB59" s="1">
        <v>0</v>
      </c>
      <c r="BC59" s="1" t="s">
        <v>400</v>
      </c>
    </row>
    <row r="60" s="1" customFormat="1" hidden="1" spans="1:55">
      <c r="A60" s="1" t="s">
        <v>58</v>
      </c>
      <c r="B60" s="5" t="s">
        <v>14</v>
      </c>
      <c r="C60" s="1">
        <v>4</v>
      </c>
      <c r="D60" s="10">
        <v>45528</v>
      </c>
      <c r="E60" s="1">
        <v>148</v>
      </c>
      <c r="F60" s="1" t="s">
        <v>135</v>
      </c>
      <c r="G60" s="5">
        <v>204</v>
      </c>
      <c r="H60" s="1" t="s">
        <v>65</v>
      </c>
      <c r="I60" s="1" t="s">
        <v>136</v>
      </c>
      <c r="J60" s="1">
        <v>107.39</v>
      </c>
      <c r="K60" s="5">
        <v>0</v>
      </c>
      <c r="L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M60" s="1">
        <v>8000</v>
      </c>
      <c r="AN60" s="1">
        <v>0</v>
      </c>
      <c r="AS60" s="5">
        <v>0</v>
      </c>
      <c r="AT60" s="5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 t="s">
        <v>400</v>
      </c>
    </row>
    <row r="61" s="1" customFormat="1" hidden="1" spans="1:55">
      <c r="A61" s="1" t="s">
        <v>58</v>
      </c>
      <c r="B61" s="5" t="s">
        <v>14</v>
      </c>
      <c r="C61" s="1">
        <v>4</v>
      </c>
      <c r="D61" s="10">
        <v>45528</v>
      </c>
      <c r="E61" s="1">
        <v>148</v>
      </c>
      <c r="F61" s="1" t="s">
        <v>137</v>
      </c>
      <c r="G61" s="5">
        <v>3718</v>
      </c>
      <c r="H61" s="1" t="s">
        <v>65</v>
      </c>
      <c r="I61" s="1" t="s">
        <v>136</v>
      </c>
      <c r="J61" s="1">
        <v>107.39</v>
      </c>
      <c r="K61" s="5">
        <v>0</v>
      </c>
      <c r="L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M61" s="1">
        <v>5000</v>
      </c>
      <c r="AN61" s="1">
        <v>0</v>
      </c>
      <c r="AS61" s="5">
        <v>0</v>
      </c>
      <c r="AT61" s="5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 t="s">
        <v>400</v>
      </c>
    </row>
    <row r="62" s="1" customFormat="1" hidden="1" spans="1:55">
      <c r="A62" s="1" t="s">
        <v>58</v>
      </c>
      <c r="B62" s="5" t="s">
        <v>14</v>
      </c>
      <c r="C62" s="1">
        <v>4</v>
      </c>
      <c r="D62" s="10">
        <v>45528</v>
      </c>
      <c r="E62" s="1">
        <v>148</v>
      </c>
      <c r="F62" s="1" t="s">
        <v>138</v>
      </c>
      <c r="G62" s="5">
        <v>3778</v>
      </c>
      <c r="H62" s="1" t="s">
        <v>65</v>
      </c>
      <c r="I62" s="1" t="s">
        <v>136</v>
      </c>
      <c r="J62" s="1">
        <v>107.39</v>
      </c>
      <c r="K62" s="5">
        <v>0</v>
      </c>
      <c r="L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M62" s="1">
        <v>5000</v>
      </c>
      <c r="AN62" s="1">
        <v>0</v>
      </c>
      <c r="AS62" s="5">
        <v>0</v>
      </c>
      <c r="AT62" s="5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 t="s">
        <v>400</v>
      </c>
    </row>
    <row r="63" s="1" customFormat="1" hidden="1" spans="1:55">
      <c r="A63" s="1" t="s">
        <v>58</v>
      </c>
      <c r="B63" s="5" t="s">
        <v>14</v>
      </c>
      <c r="C63" s="1">
        <v>4</v>
      </c>
      <c r="D63" s="10">
        <v>45528</v>
      </c>
      <c r="E63" s="1">
        <v>148</v>
      </c>
      <c r="F63" s="1" t="s">
        <v>139</v>
      </c>
      <c r="G63" s="5">
        <v>4350</v>
      </c>
      <c r="H63" s="1" t="s">
        <v>65</v>
      </c>
      <c r="I63" s="1" t="s">
        <v>136</v>
      </c>
      <c r="J63" s="1">
        <v>107.39</v>
      </c>
      <c r="K63" s="5">
        <v>0</v>
      </c>
      <c r="L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M63" s="1">
        <v>5000</v>
      </c>
      <c r="AN63" s="1">
        <v>0</v>
      </c>
      <c r="AS63" s="5">
        <v>0</v>
      </c>
      <c r="AT63" s="5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 t="s">
        <v>400</v>
      </c>
    </row>
    <row r="64" s="1" customFormat="1" hidden="1" spans="1:55">
      <c r="A64" s="1" t="s">
        <v>58</v>
      </c>
      <c r="B64" s="5" t="s">
        <v>14</v>
      </c>
      <c r="C64" s="1">
        <v>4</v>
      </c>
      <c r="D64" s="10">
        <v>45528</v>
      </c>
      <c r="E64" s="1">
        <v>148</v>
      </c>
      <c r="F64" s="1" t="s">
        <v>140</v>
      </c>
      <c r="G64" s="5">
        <v>4756</v>
      </c>
      <c r="H64" s="1" t="s">
        <v>65</v>
      </c>
      <c r="I64" s="1" t="s">
        <v>141</v>
      </c>
      <c r="J64" s="1">
        <v>107.39</v>
      </c>
      <c r="K64" s="5">
        <v>0</v>
      </c>
      <c r="L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M64" s="1">
        <v>5000</v>
      </c>
      <c r="AN64" s="1">
        <v>0</v>
      </c>
      <c r="AS64" s="5">
        <v>0</v>
      </c>
      <c r="AT64" s="5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 t="s">
        <v>400</v>
      </c>
    </row>
    <row r="65" s="1" customFormat="1" hidden="1" spans="1:55">
      <c r="A65" s="1" t="s">
        <v>58</v>
      </c>
      <c r="B65" s="5" t="s">
        <v>14</v>
      </c>
      <c r="C65" s="1">
        <v>4</v>
      </c>
      <c r="D65" s="10">
        <v>45528</v>
      </c>
      <c r="E65" s="1">
        <v>148</v>
      </c>
      <c r="F65" s="1" t="s">
        <v>142</v>
      </c>
      <c r="G65" s="5">
        <v>68</v>
      </c>
      <c r="H65" s="1" t="s">
        <v>65</v>
      </c>
      <c r="I65" s="1" t="s">
        <v>143</v>
      </c>
      <c r="J65" s="1">
        <v>107.39</v>
      </c>
      <c r="K65" s="5">
        <v>0</v>
      </c>
      <c r="L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M65" s="1">
        <v>5000</v>
      </c>
      <c r="AN65" s="1">
        <v>0</v>
      </c>
      <c r="AS65" s="5">
        <v>0</v>
      </c>
      <c r="AT65" s="5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 t="s">
        <v>400</v>
      </c>
    </row>
    <row r="66" s="1" customFormat="1" hidden="1" spans="1:55">
      <c r="A66" s="1" t="s">
        <v>58</v>
      </c>
      <c r="B66" s="5" t="s">
        <v>14</v>
      </c>
      <c r="C66" s="1">
        <v>4</v>
      </c>
      <c r="D66" s="10">
        <v>45528</v>
      </c>
      <c r="E66" s="1">
        <v>148</v>
      </c>
      <c r="F66" s="1" t="s">
        <v>144</v>
      </c>
      <c r="G66" s="5">
        <v>2575</v>
      </c>
      <c r="H66" s="1" t="s">
        <v>65</v>
      </c>
      <c r="I66" s="1" t="s">
        <v>143</v>
      </c>
      <c r="J66" s="1">
        <v>107.39</v>
      </c>
      <c r="K66" s="5">
        <v>0</v>
      </c>
      <c r="L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M66" s="1">
        <v>6000</v>
      </c>
      <c r="AN66" s="1">
        <v>0</v>
      </c>
      <c r="AS66" s="5">
        <v>0</v>
      </c>
      <c r="AT66" s="5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 t="s">
        <v>400</v>
      </c>
    </row>
    <row r="67" s="1" customFormat="1" hidden="1" spans="1:55">
      <c r="A67" s="1" t="s">
        <v>58</v>
      </c>
      <c r="B67" s="5" t="s">
        <v>14</v>
      </c>
      <c r="C67" s="1">
        <v>4</v>
      </c>
      <c r="D67" s="10">
        <v>45528</v>
      </c>
      <c r="E67" s="1">
        <v>148</v>
      </c>
      <c r="F67" s="1" t="s">
        <v>145</v>
      </c>
      <c r="G67" s="5">
        <v>4278</v>
      </c>
      <c r="H67" s="1" t="s">
        <v>97</v>
      </c>
      <c r="I67" s="1" t="s">
        <v>143</v>
      </c>
      <c r="J67" s="1">
        <v>107.39</v>
      </c>
      <c r="K67" s="5">
        <v>0</v>
      </c>
      <c r="L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M67" s="1">
        <v>5000</v>
      </c>
      <c r="AN67" s="1">
        <v>0</v>
      </c>
      <c r="AS67" s="5">
        <v>0</v>
      </c>
      <c r="AT67" s="5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 t="s">
        <v>400</v>
      </c>
    </row>
    <row r="68" s="1" customFormat="1" hidden="1" spans="1:55">
      <c r="A68" s="1" t="s">
        <v>58</v>
      </c>
      <c r="B68" s="5" t="s">
        <v>14</v>
      </c>
      <c r="C68" s="1">
        <v>4</v>
      </c>
      <c r="D68" s="10">
        <v>45528</v>
      </c>
      <c r="E68" s="1">
        <v>148</v>
      </c>
      <c r="F68" s="1" t="s">
        <v>146</v>
      </c>
      <c r="G68" s="5">
        <v>5213</v>
      </c>
      <c r="H68" s="1" t="s">
        <v>65</v>
      </c>
      <c r="I68" s="1" t="s">
        <v>143</v>
      </c>
      <c r="J68" s="1">
        <v>107.39</v>
      </c>
      <c r="K68" s="5">
        <v>0</v>
      </c>
      <c r="L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M68" s="1">
        <v>19000</v>
      </c>
      <c r="AN68" s="1">
        <v>0</v>
      </c>
      <c r="AS68" s="5">
        <v>0</v>
      </c>
      <c r="AT68" s="5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 t="s">
        <v>400</v>
      </c>
    </row>
    <row r="69" s="1" customFormat="1" hidden="1" spans="1:55">
      <c r="A69" s="1" t="s">
        <v>58</v>
      </c>
      <c r="B69" s="5" t="s">
        <v>14</v>
      </c>
      <c r="C69" s="1">
        <v>4</v>
      </c>
      <c r="D69" s="10">
        <v>45528</v>
      </c>
      <c r="E69" s="1">
        <v>148</v>
      </c>
      <c r="F69" s="1" t="s">
        <v>147</v>
      </c>
      <c r="G69" s="5">
        <v>575</v>
      </c>
      <c r="H69" s="1" t="s">
        <v>97</v>
      </c>
      <c r="I69" s="1" t="s">
        <v>148</v>
      </c>
      <c r="J69" s="1">
        <v>107.39</v>
      </c>
      <c r="K69" s="5">
        <v>0</v>
      </c>
      <c r="L69" s="1">
        <v>0</v>
      </c>
      <c r="M69" s="1">
        <v>8293623.03</v>
      </c>
      <c r="N69" s="1">
        <v>8147129.83</v>
      </c>
      <c r="O69" s="1">
        <v>98.23</v>
      </c>
      <c r="P69" s="1">
        <v>902.22</v>
      </c>
      <c r="Q69" s="1">
        <v>0</v>
      </c>
      <c r="R69" s="1">
        <v>0</v>
      </c>
      <c r="S69" s="1">
        <v>0</v>
      </c>
      <c r="T69" s="1">
        <v>8.27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M69" s="1">
        <v>37000</v>
      </c>
      <c r="AN69" s="1">
        <v>1350</v>
      </c>
      <c r="AS69" s="5">
        <v>0</v>
      </c>
      <c r="AT69" s="5">
        <v>0</v>
      </c>
      <c r="AU69" s="1">
        <v>0</v>
      </c>
      <c r="AV69" s="1">
        <v>0</v>
      </c>
      <c r="AW69" s="1">
        <v>1350</v>
      </c>
      <c r="AX69" s="1">
        <v>1350</v>
      </c>
      <c r="AY69" s="1">
        <v>0</v>
      </c>
      <c r="AZ69" s="1">
        <v>0</v>
      </c>
      <c r="BA69" s="1">
        <v>0</v>
      </c>
      <c r="BB69" s="1">
        <v>0</v>
      </c>
      <c r="BC69" s="1" t="s">
        <v>400</v>
      </c>
    </row>
    <row r="70" s="1" customFormat="1" hidden="1" spans="1:55">
      <c r="A70" s="1" t="s">
        <v>58</v>
      </c>
      <c r="B70" s="5" t="s">
        <v>14</v>
      </c>
      <c r="C70" s="1">
        <v>4</v>
      </c>
      <c r="D70" s="10">
        <v>45528</v>
      </c>
      <c r="E70" s="1">
        <v>148</v>
      </c>
      <c r="F70" s="1" t="s">
        <v>149</v>
      </c>
      <c r="G70" s="5">
        <v>809</v>
      </c>
      <c r="H70" s="1" t="s">
        <v>93</v>
      </c>
      <c r="I70" s="1" t="s">
        <v>148</v>
      </c>
      <c r="J70" s="1">
        <v>107.39</v>
      </c>
      <c r="K70" s="5">
        <v>0</v>
      </c>
      <c r="L70" s="1">
        <v>0</v>
      </c>
      <c r="M70" s="1">
        <v>9953792.7</v>
      </c>
      <c r="N70" s="1">
        <v>9919203.26</v>
      </c>
      <c r="O70" s="1">
        <v>99.65</v>
      </c>
      <c r="P70" s="1">
        <v>1082.78</v>
      </c>
      <c r="Q70" s="1">
        <v>0</v>
      </c>
      <c r="R70" s="1">
        <v>0</v>
      </c>
      <c r="S70" s="1">
        <v>0</v>
      </c>
      <c r="T70" s="1">
        <v>9.93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M70" s="1">
        <v>82000</v>
      </c>
      <c r="AN70" s="1">
        <v>1230</v>
      </c>
      <c r="AS70" s="5">
        <v>0</v>
      </c>
      <c r="AT70" s="5">
        <v>0</v>
      </c>
      <c r="AU70" s="1">
        <v>0</v>
      </c>
      <c r="AV70" s="1">
        <v>0</v>
      </c>
      <c r="AW70" s="1">
        <v>1230</v>
      </c>
      <c r="AX70" s="1">
        <v>1230</v>
      </c>
      <c r="AY70" s="1">
        <v>0</v>
      </c>
      <c r="AZ70" s="1">
        <v>0</v>
      </c>
      <c r="BA70" s="1">
        <v>0</v>
      </c>
      <c r="BB70" s="1">
        <v>0</v>
      </c>
      <c r="BC70" s="1" t="s">
        <v>400</v>
      </c>
    </row>
    <row r="71" s="1" customFormat="1" hidden="1" spans="1:55">
      <c r="A71" s="1" t="s">
        <v>58</v>
      </c>
      <c r="B71" s="5" t="s">
        <v>14</v>
      </c>
      <c r="C71" s="1">
        <v>4</v>
      </c>
      <c r="D71" s="10">
        <v>45528</v>
      </c>
      <c r="E71" s="1">
        <v>148</v>
      </c>
      <c r="F71" s="1" t="s">
        <v>150</v>
      </c>
      <c r="G71" s="5">
        <v>3418</v>
      </c>
      <c r="H71" s="1" t="s">
        <v>93</v>
      </c>
      <c r="I71" s="1" t="s">
        <v>148</v>
      </c>
      <c r="J71" s="1">
        <v>107.39</v>
      </c>
      <c r="K71" s="5">
        <v>0</v>
      </c>
      <c r="L71" s="1">
        <v>0</v>
      </c>
      <c r="M71" s="1">
        <v>9953792.7</v>
      </c>
      <c r="N71" s="1">
        <v>11230264.71</v>
      </c>
      <c r="O71" s="1">
        <v>112.82</v>
      </c>
      <c r="P71" s="1">
        <v>1082.78</v>
      </c>
      <c r="Q71" s="1">
        <v>0</v>
      </c>
      <c r="R71" s="1">
        <v>0</v>
      </c>
      <c r="S71" s="1">
        <v>0</v>
      </c>
      <c r="T71" s="1">
        <v>9.93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M71" s="1">
        <v>43000</v>
      </c>
      <c r="AN71" s="1">
        <v>537.5</v>
      </c>
      <c r="AS71" s="5">
        <v>0</v>
      </c>
      <c r="AT71" s="5">
        <v>0</v>
      </c>
      <c r="AU71" s="1">
        <v>0</v>
      </c>
      <c r="AV71" s="1">
        <v>0</v>
      </c>
      <c r="AW71" s="1">
        <v>537.5</v>
      </c>
      <c r="AX71" s="1">
        <v>537.5</v>
      </c>
      <c r="AY71" s="1">
        <v>0</v>
      </c>
      <c r="AZ71" s="1">
        <v>0</v>
      </c>
      <c r="BA71" s="1">
        <v>0</v>
      </c>
      <c r="BB71" s="1">
        <v>0</v>
      </c>
      <c r="BC71" s="1" t="s">
        <v>400</v>
      </c>
    </row>
    <row r="72" s="1" customFormat="1" hidden="1" spans="1:55">
      <c r="A72" s="1" t="s">
        <v>58</v>
      </c>
      <c r="B72" s="5" t="s">
        <v>14</v>
      </c>
      <c r="C72" s="1">
        <v>4</v>
      </c>
      <c r="D72" s="10">
        <v>45528</v>
      </c>
      <c r="E72" s="1">
        <v>148</v>
      </c>
      <c r="F72" s="1" t="s">
        <v>151</v>
      </c>
      <c r="G72" s="5">
        <v>3858</v>
      </c>
      <c r="H72" s="1" t="s">
        <v>97</v>
      </c>
      <c r="I72" s="1" t="s">
        <v>148</v>
      </c>
      <c r="J72" s="1">
        <v>107.39</v>
      </c>
      <c r="K72" s="5">
        <v>0</v>
      </c>
      <c r="L72" s="1">
        <v>0</v>
      </c>
      <c r="M72" s="1">
        <v>8293623.03</v>
      </c>
      <c r="N72" s="1">
        <v>9343823</v>
      </c>
      <c r="O72" s="1">
        <v>112.66</v>
      </c>
      <c r="P72" s="1">
        <v>902.22</v>
      </c>
      <c r="Q72" s="1">
        <v>0</v>
      </c>
      <c r="R72" s="1">
        <v>0</v>
      </c>
      <c r="S72" s="1">
        <v>0</v>
      </c>
      <c r="T72" s="1">
        <v>8.27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M72" s="1">
        <v>247000</v>
      </c>
      <c r="AN72" s="1">
        <v>1440</v>
      </c>
      <c r="AS72" s="5">
        <v>0</v>
      </c>
      <c r="AT72" s="5">
        <v>0</v>
      </c>
      <c r="AU72" s="1">
        <v>0</v>
      </c>
      <c r="AV72" s="1">
        <v>0</v>
      </c>
      <c r="AW72" s="1">
        <v>1440</v>
      </c>
      <c r="AX72" s="1">
        <v>1440</v>
      </c>
      <c r="AY72" s="1">
        <v>0</v>
      </c>
      <c r="AZ72" s="1">
        <v>0</v>
      </c>
      <c r="BA72" s="1">
        <v>0</v>
      </c>
      <c r="BB72" s="1">
        <v>0</v>
      </c>
      <c r="BC72" s="1" t="s">
        <v>400</v>
      </c>
    </row>
    <row r="73" s="1" customFormat="1" hidden="1" spans="1:54">
      <c r="A73" s="1" t="s">
        <v>58</v>
      </c>
      <c r="B73" s="5" t="s">
        <v>152</v>
      </c>
      <c r="C73" s="1">
        <v>64</v>
      </c>
      <c r="D73" s="10">
        <v>45528</v>
      </c>
      <c r="E73" s="1">
        <v>148</v>
      </c>
      <c r="F73" s="1" t="s">
        <v>153</v>
      </c>
      <c r="G73" s="5">
        <v>4641</v>
      </c>
      <c r="H73" s="1" t="s">
        <v>65</v>
      </c>
      <c r="I73" s="1" t="s">
        <v>63</v>
      </c>
      <c r="K73" s="5">
        <v>0</v>
      </c>
      <c r="L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S73" s="5">
        <v>0</v>
      </c>
      <c r="AT73" s="5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</row>
    <row r="74" s="1" customFormat="1" hidden="1" spans="1:54">
      <c r="A74" s="1" t="s">
        <v>58</v>
      </c>
      <c r="B74" s="5" t="s">
        <v>152</v>
      </c>
      <c r="C74" s="1">
        <v>64</v>
      </c>
      <c r="D74" s="10">
        <v>45528</v>
      </c>
      <c r="E74" s="1">
        <v>148</v>
      </c>
      <c r="F74" s="1" t="s">
        <v>154</v>
      </c>
      <c r="G74" s="5">
        <v>4670</v>
      </c>
      <c r="H74" s="1" t="s">
        <v>65</v>
      </c>
      <c r="I74" s="1" t="s">
        <v>63</v>
      </c>
      <c r="K74" s="5">
        <v>0</v>
      </c>
      <c r="L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S74" s="5">
        <v>0</v>
      </c>
      <c r="AT74" s="5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</row>
    <row r="75" s="1" customFormat="1" hidden="1" spans="1:54">
      <c r="A75" s="1" t="s">
        <v>58</v>
      </c>
      <c r="B75" s="5" t="s">
        <v>155</v>
      </c>
      <c r="C75" s="1">
        <v>23</v>
      </c>
      <c r="D75" s="10">
        <v>45528</v>
      </c>
      <c r="E75" s="1">
        <v>148</v>
      </c>
      <c r="F75" s="1" t="s">
        <v>156</v>
      </c>
      <c r="G75" s="5">
        <v>3784</v>
      </c>
      <c r="H75" s="1" t="s">
        <v>65</v>
      </c>
      <c r="I75" s="1" t="s">
        <v>63</v>
      </c>
      <c r="K75" s="5">
        <v>0</v>
      </c>
      <c r="L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S75" s="5">
        <v>0</v>
      </c>
      <c r="AT75" s="5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</row>
    <row r="76" s="1" customFormat="1" hidden="1" spans="1:54">
      <c r="A76" s="1" t="s">
        <v>58</v>
      </c>
      <c r="B76" s="5" t="s">
        <v>155</v>
      </c>
      <c r="C76" s="1">
        <v>23</v>
      </c>
      <c r="D76" s="10">
        <v>45528</v>
      </c>
      <c r="E76" s="1">
        <v>148</v>
      </c>
      <c r="F76" s="1" t="s">
        <v>157</v>
      </c>
      <c r="G76" s="5">
        <v>4423</v>
      </c>
      <c r="H76" s="1" t="s">
        <v>65</v>
      </c>
      <c r="I76" s="1" t="s">
        <v>63</v>
      </c>
      <c r="K76" s="5">
        <v>0</v>
      </c>
      <c r="L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S76" s="5">
        <v>0</v>
      </c>
      <c r="AT76" s="5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</row>
    <row r="77" s="1" customFormat="1" hidden="1" spans="1:55">
      <c r="A77" s="1" t="s">
        <v>58</v>
      </c>
      <c r="B77" s="5" t="s">
        <v>21</v>
      </c>
      <c r="C77" s="1">
        <v>10</v>
      </c>
      <c r="D77" s="10">
        <v>45528</v>
      </c>
      <c r="E77" s="1">
        <v>148</v>
      </c>
      <c r="F77" s="1" t="s">
        <v>158</v>
      </c>
      <c r="G77" s="5">
        <v>2795</v>
      </c>
      <c r="H77" s="1" t="s">
        <v>65</v>
      </c>
      <c r="I77" s="1" t="s">
        <v>159</v>
      </c>
      <c r="J77" s="1">
        <v>102.35</v>
      </c>
      <c r="K77" s="5">
        <v>0</v>
      </c>
      <c r="L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M77" s="1">
        <v>2000</v>
      </c>
      <c r="AN77" s="1">
        <v>0</v>
      </c>
      <c r="AS77" s="5">
        <v>0</v>
      </c>
      <c r="AT77" s="5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 t="s">
        <v>400</v>
      </c>
    </row>
    <row r="78" s="1" customFormat="1" hidden="1" spans="1:55">
      <c r="A78" s="1" t="s">
        <v>58</v>
      </c>
      <c r="B78" s="5" t="s">
        <v>21</v>
      </c>
      <c r="C78" s="1">
        <v>10</v>
      </c>
      <c r="D78" s="10">
        <v>45528</v>
      </c>
      <c r="E78" s="1">
        <v>148</v>
      </c>
      <c r="F78" s="1" t="s">
        <v>160</v>
      </c>
      <c r="G78" s="5">
        <v>2811</v>
      </c>
      <c r="H78" s="1" t="s">
        <v>65</v>
      </c>
      <c r="I78" s="1" t="s">
        <v>63</v>
      </c>
      <c r="J78" s="1">
        <v>102.35</v>
      </c>
      <c r="K78" s="5">
        <v>0</v>
      </c>
      <c r="L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S78" s="5">
        <v>0</v>
      </c>
      <c r="AT78" s="5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 t="s">
        <v>400</v>
      </c>
    </row>
    <row r="79" s="1" customFormat="1" hidden="1" spans="1:55">
      <c r="A79" s="1" t="s">
        <v>58</v>
      </c>
      <c r="B79" s="5" t="s">
        <v>21</v>
      </c>
      <c r="C79" s="1">
        <v>10</v>
      </c>
      <c r="D79" s="10">
        <v>45528</v>
      </c>
      <c r="E79" s="1">
        <v>148</v>
      </c>
      <c r="F79" s="1" t="s">
        <v>161</v>
      </c>
      <c r="G79" s="5">
        <v>2689</v>
      </c>
      <c r="H79" s="1" t="s">
        <v>65</v>
      </c>
      <c r="I79" s="1" t="s">
        <v>68</v>
      </c>
      <c r="J79" s="1">
        <v>102.35</v>
      </c>
      <c r="K79" s="5">
        <v>0</v>
      </c>
      <c r="L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M79" s="1">
        <v>8000</v>
      </c>
      <c r="AN79" s="1">
        <v>0</v>
      </c>
      <c r="AS79" s="5">
        <v>0</v>
      </c>
      <c r="AT79" s="5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 t="s">
        <v>400</v>
      </c>
    </row>
    <row r="80" s="1" customFormat="1" hidden="1" spans="1:55">
      <c r="A80" s="1" t="s">
        <v>58</v>
      </c>
      <c r="B80" s="5" t="s">
        <v>21</v>
      </c>
      <c r="C80" s="1">
        <v>10</v>
      </c>
      <c r="D80" s="10">
        <v>45528</v>
      </c>
      <c r="E80" s="1">
        <v>148</v>
      </c>
      <c r="F80" s="1" t="s">
        <v>162</v>
      </c>
      <c r="G80" s="5">
        <v>2728</v>
      </c>
      <c r="H80" s="1" t="s">
        <v>65</v>
      </c>
      <c r="I80" s="1" t="s">
        <v>68</v>
      </c>
      <c r="J80" s="1">
        <v>102.35</v>
      </c>
      <c r="K80" s="5">
        <v>0</v>
      </c>
      <c r="L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M80" s="1">
        <v>10000</v>
      </c>
      <c r="AN80" s="1">
        <v>0</v>
      </c>
      <c r="AS80" s="5">
        <v>0</v>
      </c>
      <c r="AT80" s="5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 t="s">
        <v>400</v>
      </c>
    </row>
    <row r="81" s="1" customFormat="1" hidden="1" spans="1:55">
      <c r="A81" s="1" t="s">
        <v>58</v>
      </c>
      <c r="B81" s="5" t="s">
        <v>21</v>
      </c>
      <c r="C81" s="1">
        <v>10</v>
      </c>
      <c r="D81" s="10">
        <v>45528</v>
      </c>
      <c r="E81" s="1">
        <v>148</v>
      </c>
      <c r="F81" s="1" t="s">
        <v>163</v>
      </c>
      <c r="G81" s="5">
        <v>2777</v>
      </c>
      <c r="H81" s="1" t="s">
        <v>65</v>
      </c>
      <c r="I81" s="1" t="s">
        <v>68</v>
      </c>
      <c r="J81" s="1">
        <v>102.35</v>
      </c>
      <c r="K81" s="5">
        <v>0</v>
      </c>
      <c r="L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M81" s="1">
        <v>10000</v>
      </c>
      <c r="AN81" s="1">
        <v>0</v>
      </c>
      <c r="AS81" s="5">
        <v>0</v>
      </c>
      <c r="AT81" s="5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 t="s">
        <v>400</v>
      </c>
    </row>
    <row r="82" s="1" customFormat="1" hidden="1" spans="1:55">
      <c r="A82" s="1" t="s">
        <v>58</v>
      </c>
      <c r="B82" s="5" t="s">
        <v>21</v>
      </c>
      <c r="C82" s="1">
        <v>10</v>
      </c>
      <c r="D82" s="10">
        <v>45528</v>
      </c>
      <c r="E82" s="1">
        <v>148</v>
      </c>
      <c r="F82" s="1" t="s">
        <v>164</v>
      </c>
      <c r="G82" s="5">
        <v>4449</v>
      </c>
      <c r="H82" s="1" t="s">
        <v>65</v>
      </c>
      <c r="I82" s="1" t="s">
        <v>68</v>
      </c>
      <c r="J82" s="1">
        <v>102.35</v>
      </c>
      <c r="K82" s="5">
        <v>0</v>
      </c>
      <c r="L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M82" s="1">
        <v>5000</v>
      </c>
      <c r="AN82" s="1">
        <v>0</v>
      </c>
      <c r="AS82" s="5">
        <v>0</v>
      </c>
      <c r="AT82" s="5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 t="s">
        <v>400</v>
      </c>
    </row>
    <row r="83" s="1" customFormat="1" hidden="1" spans="1:55">
      <c r="A83" s="1" t="s">
        <v>58</v>
      </c>
      <c r="B83" s="5" t="s">
        <v>21</v>
      </c>
      <c r="C83" s="1">
        <v>10</v>
      </c>
      <c r="D83" s="10">
        <v>45528</v>
      </c>
      <c r="E83" s="1">
        <v>148</v>
      </c>
      <c r="F83" s="1" t="s">
        <v>165</v>
      </c>
      <c r="G83" s="5">
        <v>4698</v>
      </c>
      <c r="H83" s="1" t="s">
        <v>97</v>
      </c>
      <c r="I83" s="1" t="s">
        <v>68</v>
      </c>
      <c r="J83" s="1">
        <v>102.35</v>
      </c>
      <c r="K83" s="5">
        <v>0</v>
      </c>
      <c r="L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M83" s="1">
        <v>3000</v>
      </c>
      <c r="AN83" s="1">
        <v>0</v>
      </c>
      <c r="AS83" s="5">
        <v>0</v>
      </c>
      <c r="AT83" s="5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 t="s">
        <v>400</v>
      </c>
    </row>
    <row r="84" s="1" customFormat="1" hidden="1" spans="1:55">
      <c r="A84" s="1" t="s">
        <v>58</v>
      </c>
      <c r="B84" s="5" t="s">
        <v>21</v>
      </c>
      <c r="C84" s="1">
        <v>10</v>
      </c>
      <c r="D84" s="10">
        <v>45528</v>
      </c>
      <c r="E84" s="1">
        <v>148</v>
      </c>
      <c r="F84" s="1" t="s">
        <v>166</v>
      </c>
      <c r="G84" s="5">
        <v>5316</v>
      </c>
      <c r="H84" s="1" t="s">
        <v>65</v>
      </c>
      <c r="I84" s="1" t="s">
        <v>68</v>
      </c>
      <c r="J84" s="1">
        <v>102.35</v>
      </c>
      <c r="K84" s="5">
        <v>0</v>
      </c>
      <c r="L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M84" s="1">
        <v>80000</v>
      </c>
      <c r="AN84" s="1">
        <v>1200</v>
      </c>
      <c r="AS84" s="5">
        <v>0</v>
      </c>
      <c r="AT84" s="5">
        <v>0</v>
      </c>
      <c r="AU84" s="1">
        <v>0</v>
      </c>
      <c r="AV84" s="1">
        <v>0</v>
      </c>
      <c r="AW84" s="1">
        <v>1200</v>
      </c>
      <c r="AX84" s="1">
        <v>1200</v>
      </c>
      <c r="AY84" s="1">
        <v>0</v>
      </c>
      <c r="AZ84" s="1">
        <v>0</v>
      </c>
      <c r="BA84" s="1">
        <v>0</v>
      </c>
      <c r="BB84" s="1">
        <v>0</v>
      </c>
      <c r="BC84" s="1" t="s">
        <v>400</v>
      </c>
    </row>
    <row r="85" s="1" customFormat="1" hidden="1" spans="1:55">
      <c r="A85" s="1" t="s">
        <v>58</v>
      </c>
      <c r="B85" s="5" t="s">
        <v>21</v>
      </c>
      <c r="C85" s="1">
        <v>10</v>
      </c>
      <c r="D85" s="10">
        <v>45528</v>
      </c>
      <c r="E85" s="1">
        <v>148</v>
      </c>
      <c r="F85" s="1" t="s">
        <v>167</v>
      </c>
      <c r="G85" s="5">
        <v>2448</v>
      </c>
      <c r="I85" s="1" t="s">
        <v>61</v>
      </c>
      <c r="J85" s="1">
        <v>102.35</v>
      </c>
      <c r="K85" s="5">
        <v>0</v>
      </c>
      <c r="L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S85" s="5">
        <v>0</v>
      </c>
      <c r="AT85" s="5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 t="s">
        <v>400</v>
      </c>
    </row>
    <row r="86" s="1" customFormat="1" hidden="1" spans="1:55">
      <c r="A86" s="1" t="s">
        <v>58</v>
      </c>
      <c r="B86" s="5" t="s">
        <v>21</v>
      </c>
      <c r="C86" s="1">
        <v>10</v>
      </c>
      <c r="D86" s="10">
        <v>45528</v>
      </c>
      <c r="E86" s="1">
        <v>148</v>
      </c>
      <c r="F86" s="1" t="s">
        <v>168</v>
      </c>
      <c r="G86" s="5">
        <v>3666</v>
      </c>
      <c r="H86" s="1" t="s">
        <v>65</v>
      </c>
      <c r="I86" s="1" t="s">
        <v>61</v>
      </c>
      <c r="J86" s="1">
        <v>102.35</v>
      </c>
      <c r="K86" s="5">
        <v>0</v>
      </c>
      <c r="L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S86" s="5">
        <v>0</v>
      </c>
      <c r="AT86" s="5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 t="s">
        <v>400</v>
      </c>
    </row>
    <row r="87" s="1" customFormat="1" hidden="1" spans="1:55">
      <c r="A87" s="1" t="s">
        <v>58</v>
      </c>
      <c r="B87" s="5" t="s">
        <v>21</v>
      </c>
      <c r="C87" s="1">
        <v>10</v>
      </c>
      <c r="D87" s="10">
        <v>45528</v>
      </c>
      <c r="E87" s="1">
        <v>148</v>
      </c>
      <c r="F87" s="1" t="s">
        <v>169</v>
      </c>
      <c r="G87" s="5">
        <v>5000</v>
      </c>
      <c r="H87" s="1" t="s">
        <v>65</v>
      </c>
      <c r="I87" s="1" t="s">
        <v>61</v>
      </c>
      <c r="J87" s="1">
        <v>102.35</v>
      </c>
      <c r="K87" s="5">
        <v>0</v>
      </c>
      <c r="L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S87" s="5">
        <v>0</v>
      </c>
      <c r="AT87" s="5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 t="s">
        <v>400</v>
      </c>
    </row>
    <row r="88" s="1" customFormat="1" hidden="1" spans="1:55">
      <c r="A88" s="1" t="s">
        <v>58</v>
      </c>
      <c r="B88" s="5" t="s">
        <v>21</v>
      </c>
      <c r="C88" s="1">
        <v>10</v>
      </c>
      <c r="D88" s="10">
        <v>45528</v>
      </c>
      <c r="E88" s="1">
        <v>148</v>
      </c>
      <c r="F88" s="1" t="s">
        <v>170</v>
      </c>
      <c r="G88" s="5">
        <v>2683</v>
      </c>
      <c r="H88" s="1" t="s">
        <v>65</v>
      </c>
      <c r="I88" s="1" t="s">
        <v>86</v>
      </c>
      <c r="J88" s="1">
        <v>102.35</v>
      </c>
      <c r="K88" s="5">
        <v>0</v>
      </c>
      <c r="L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M88" s="1">
        <v>5000</v>
      </c>
      <c r="AN88" s="1">
        <v>0</v>
      </c>
      <c r="AS88" s="5">
        <v>0</v>
      </c>
      <c r="AT88" s="5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 t="s">
        <v>400</v>
      </c>
    </row>
    <row r="89" s="1" customFormat="1" hidden="1" spans="1:55">
      <c r="A89" s="1" t="s">
        <v>58</v>
      </c>
      <c r="B89" s="5" t="s">
        <v>21</v>
      </c>
      <c r="C89" s="1">
        <v>10</v>
      </c>
      <c r="D89" s="10">
        <v>45528</v>
      </c>
      <c r="E89" s="1">
        <v>148</v>
      </c>
      <c r="F89" s="1" t="s">
        <v>171</v>
      </c>
      <c r="G89" s="5">
        <v>2736</v>
      </c>
      <c r="H89" s="1" t="s">
        <v>65</v>
      </c>
      <c r="I89" s="1" t="s">
        <v>172</v>
      </c>
      <c r="J89" s="1">
        <v>102.35</v>
      </c>
      <c r="K89" s="5">
        <v>0</v>
      </c>
      <c r="L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M89" s="1">
        <v>125000</v>
      </c>
      <c r="AN89" s="1">
        <v>2500</v>
      </c>
      <c r="AS89" s="5">
        <v>0</v>
      </c>
      <c r="AT89" s="5">
        <v>0</v>
      </c>
      <c r="AU89" s="1">
        <v>0</v>
      </c>
      <c r="AV89" s="1">
        <v>0</v>
      </c>
      <c r="AW89" s="1">
        <v>2500</v>
      </c>
      <c r="AX89" s="1">
        <v>2500</v>
      </c>
      <c r="AY89" s="1">
        <v>0</v>
      </c>
      <c r="AZ89" s="1">
        <v>0</v>
      </c>
      <c r="BA89" s="1">
        <v>0</v>
      </c>
      <c r="BB89" s="1">
        <v>0</v>
      </c>
      <c r="BC89" s="1" t="s">
        <v>400</v>
      </c>
    </row>
    <row r="90" s="1" customFormat="1" hidden="1" spans="1:55">
      <c r="A90" s="1" t="s">
        <v>58</v>
      </c>
      <c r="B90" s="5" t="s">
        <v>21</v>
      </c>
      <c r="C90" s="1">
        <v>10</v>
      </c>
      <c r="D90" s="10">
        <v>45528</v>
      </c>
      <c r="E90" s="1">
        <v>148</v>
      </c>
      <c r="F90" s="1" t="s">
        <v>173</v>
      </c>
      <c r="G90" s="5">
        <v>2778</v>
      </c>
      <c r="H90" s="1" t="s">
        <v>65</v>
      </c>
      <c r="I90" s="1" t="s">
        <v>88</v>
      </c>
      <c r="J90" s="1">
        <v>102.35</v>
      </c>
      <c r="K90" s="5">
        <v>0</v>
      </c>
      <c r="L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S90" s="5">
        <v>0</v>
      </c>
      <c r="AT90" s="5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 t="s">
        <v>400</v>
      </c>
    </row>
    <row r="91" s="1" customFormat="1" hidden="1" spans="1:55">
      <c r="A91" s="1" t="s">
        <v>58</v>
      </c>
      <c r="B91" s="5" t="s">
        <v>21</v>
      </c>
      <c r="C91" s="1">
        <v>10</v>
      </c>
      <c r="D91" s="10">
        <v>45528</v>
      </c>
      <c r="E91" s="1">
        <v>148</v>
      </c>
      <c r="F91" s="1" t="s">
        <v>174</v>
      </c>
      <c r="G91" s="5">
        <v>2673</v>
      </c>
      <c r="H91" s="1" t="s">
        <v>65</v>
      </c>
      <c r="I91" s="1" t="s">
        <v>175</v>
      </c>
      <c r="J91" s="1">
        <v>102.35</v>
      </c>
      <c r="K91" s="5">
        <v>0</v>
      </c>
      <c r="L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M91" s="1">
        <v>3000</v>
      </c>
      <c r="AN91" s="1">
        <v>0</v>
      </c>
      <c r="AS91" s="5">
        <v>0</v>
      </c>
      <c r="AT91" s="5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 t="s">
        <v>400</v>
      </c>
    </row>
    <row r="92" s="1" customFormat="1" hidden="1" spans="1:55">
      <c r="A92" s="1" t="s">
        <v>58</v>
      </c>
      <c r="B92" s="5" t="s">
        <v>21</v>
      </c>
      <c r="C92" s="1">
        <v>10</v>
      </c>
      <c r="D92" s="10">
        <v>45528</v>
      </c>
      <c r="E92" s="1">
        <v>148</v>
      </c>
      <c r="F92" s="1" t="s">
        <v>176</v>
      </c>
      <c r="G92" s="5">
        <v>2682</v>
      </c>
      <c r="H92" s="1" t="s">
        <v>65</v>
      </c>
      <c r="I92" s="1" t="s">
        <v>175</v>
      </c>
      <c r="J92" s="1">
        <v>102.35</v>
      </c>
      <c r="K92" s="5">
        <v>0</v>
      </c>
      <c r="L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M92" s="1">
        <v>10000</v>
      </c>
      <c r="AN92" s="1">
        <v>0</v>
      </c>
      <c r="AS92" s="5">
        <v>0</v>
      </c>
      <c r="AT92" s="5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 t="s">
        <v>400</v>
      </c>
    </row>
    <row r="93" s="1" customFormat="1" hidden="1" spans="1:55">
      <c r="A93" s="1" t="s">
        <v>58</v>
      </c>
      <c r="B93" s="5" t="s">
        <v>21</v>
      </c>
      <c r="C93" s="1">
        <v>10</v>
      </c>
      <c r="D93" s="10">
        <v>45528</v>
      </c>
      <c r="E93" s="1">
        <v>148</v>
      </c>
      <c r="F93" s="1" t="s">
        <v>177</v>
      </c>
      <c r="G93" s="5">
        <v>2785</v>
      </c>
      <c r="H93" s="1" t="s">
        <v>65</v>
      </c>
      <c r="I93" s="1" t="s">
        <v>90</v>
      </c>
      <c r="J93" s="1">
        <v>102.35</v>
      </c>
      <c r="K93" s="5">
        <v>0</v>
      </c>
      <c r="L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M93" s="1">
        <v>147000</v>
      </c>
      <c r="AN93" s="1">
        <v>2940</v>
      </c>
      <c r="AS93" s="5">
        <v>0</v>
      </c>
      <c r="AT93" s="5">
        <v>0</v>
      </c>
      <c r="AU93" s="1">
        <v>0</v>
      </c>
      <c r="AV93" s="1">
        <v>0</v>
      </c>
      <c r="AW93" s="1">
        <v>2940</v>
      </c>
      <c r="AX93" s="1">
        <v>2940</v>
      </c>
      <c r="AY93" s="1">
        <v>0</v>
      </c>
      <c r="AZ93" s="1">
        <v>0</v>
      </c>
      <c r="BA93" s="1">
        <v>0</v>
      </c>
      <c r="BB93" s="1">
        <v>0</v>
      </c>
      <c r="BC93" s="1" t="s">
        <v>400</v>
      </c>
    </row>
    <row r="94" s="1" customFormat="1" hidden="1" spans="1:55">
      <c r="A94" s="1" t="s">
        <v>58</v>
      </c>
      <c r="B94" s="5" t="s">
        <v>21</v>
      </c>
      <c r="C94" s="1">
        <v>10</v>
      </c>
      <c r="D94" s="10">
        <v>45528</v>
      </c>
      <c r="E94" s="1">
        <v>148</v>
      </c>
      <c r="F94" s="1" t="s">
        <v>178</v>
      </c>
      <c r="G94" s="5">
        <v>4191</v>
      </c>
      <c r="H94" s="1" t="s">
        <v>65</v>
      </c>
      <c r="I94" s="1" t="s">
        <v>90</v>
      </c>
      <c r="J94" s="1">
        <v>102.35</v>
      </c>
      <c r="K94" s="5">
        <v>0</v>
      </c>
      <c r="L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M94" s="1">
        <v>34000</v>
      </c>
      <c r="AN94" s="1">
        <v>0</v>
      </c>
      <c r="AS94" s="5">
        <v>0</v>
      </c>
      <c r="AT94" s="5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 t="s">
        <v>400</v>
      </c>
    </row>
    <row r="95" s="1" customFormat="1" spans="1:55">
      <c r="A95" s="1" t="s">
        <v>58</v>
      </c>
      <c r="B95" s="5" t="s">
        <v>21</v>
      </c>
      <c r="C95" s="1">
        <v>10</v>
      </c>
      <c r="D95" s="10">
        <v>45528</v>
      </c>
      <c r="E95" s="1">
        <v>148</v>
      </c>
      <c r="F95" s="1" t="s">
        <v>179</v>
      </c>
      <c r="G95" s="5">
        <v>2694</v>
      </c>
      <c r="H95" s="1" t="s">
        <v>97</v>
      </c>
      <c r="I95" s="1" t="s">
        <v>94</v>
      </c>
      <c r="J95" s="1">
        <v>102.35</v>
      </c>
      <c r="K95" s="5">
        <v>10.9</v>
      </c>
      <c r="L95" s="1">
        <v>0</v>
      </c>
      <c r="M95" s="1">
        <v>7031414.62</v>
      </c>
      <c r="N95" s="1">
        <v>8001096.93</v>
      </c>
      <c r="O95" s="1">
        <v>113.79</v>
      </c>
      <c r="P95" s="1">
        <v>780.11</v>
      </c>
      <c r="Q95" s="1">
        <v>0</v>
      </c>
      <c r="R95" s="1">
        <v>0</v>
      </c>
      <c r="S95" s="1">
        <v>0</v>
      </c>
      <c r="T95" s="1">
        <v>7.45</v>
      </c>
      <c r="U95" s="1">
        <v>16.86</v>
      </c>
      <c r="V95" s="1">
        <v>226.31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46.8</v>
      </c>
      <c r="AF95" s="1">
        <v>0</v>
      </c>
      <c r="AG95" s="1">
        <v>1351.51</v>
      </c>
      <c r="AH95" s="1">
        <v>0</v>
      </c>
      <c r="AI95" s="1">
        <v>0</v>
      </c>
      <c r="AJ95" s="1">
        <v>0</v>
      </c>
      <c r="AL95" s="1">
        <v>50000</v>
      </c>
      <c r="AM95" s="1">
        <v>145000</v>
      </c>
      <c r="AN95" s="1">
        <v>2900</v>
      </c>
      <c r="AO95" s="1">
        <v>0</v>
      </c>
      <c r="AP95" s="1">
        <v>0</v>
      </c>
      <c r="AQ95" s="1">
        <v>0</v>
      </c>
      <c r="AR95" s="1">
        <v>0</v>
      </c>
      <c r="AS95" s="5">
        <v>10.9</v>
      </c>
      <c r="AT95" s="5">
        <v>281</v>
      </c>
      <c r="AU95" s="1">
        <v>0</v>
      </c>
      <c r="AV95" s="1">
        <v>0</v>
      </c>
      <c r="AW95" s="1">
        <v>3181</v>
      </c>
      <c r="AX95" s="1">
        <v>3181</v>
      </c>
      <c r="AY95" s="1">
        <v>0</v>
      </c>
      <c r="AZ95" s="1">
        <v>0</v>
      </c>
      <c r="BA95" s="1">
        <v>0</v>
      </c>
      <c r="BB95" s="1">
        <v>281</v>
      </c>
      <c r="BC95" s="1" t="s">
        <v>400</v>
      </c>
    </row>
    <row r="96" s="1" customFormat="1" spans="1:55">
      <c r="A96" s="1" t="s">
        <v>58</v>
      </c>
      <c r="B96" s="5" t="s">
        <v>21</v>
      </c>
      <c r="C96" s="1">
        <v>10</v>
      </c>
      <c r="D96" s="10">
        <v>45528</v>
      </c>
      <c r="E96" s="1">
        <v>148</v>
      </c>
      <c r="F96" s="1" t="s">
        <v>180</v>
      </c>
      <c r="G96" s="5">
        <v>2700</v>
      </c>
      <c r="H96" s="1" t="s">
        <v>93</v>
      </c>
      <c r="I96" s="1" t="s">
        <v>94</v>
      </c>
      <c r="J96" s="1">
        <v>102.35</v>
      </c>
      <c r="K96" s="5">
        <v>10.9</v>
      </c>
      <c r="L96" s="1">
        <v>0</v>
      </c>
      <c r="M96" s="1">
        <v>8438482.04</v>
      </c>
      <c r="N96" s="1">
        <v>9089868.5</v>
      </c>
      <c r="O96" s="1">
        <v>107.72</v>
      </c>
      <c r="P96" s="1">
        <v>936.23</v>
      </c>
      <c r="Q96" s="1">
        <v>0</v>
      </c>
      <c r="R96" s="1">
        <v>0</v>
      </c>
      <c r="S96" s="1">
        <v>0</v>
      </c>
      <c r="T96" s="1">
        <v>8.94</v>
      </c>
      <c r="U96" s="1">
        <v>51.93</v>
      </c>
      <c r="V96" s="1">
        <v>580.87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17.82</v>
      </c>
      <c r="AF96" s="1">
        <v>0</v>
      </c>
      <c r="AG96" s="1">
        <v>1311.97</v>
      </c>
      <c r="AH96" s="1">
        <v>0</v>
      </c>
      <c r="AI96" s="1">
        <v>0</v>
      </c>
      <c r="AJ96" s="1">
        <v>0</v>
      </c>
      <c r="AL96" s="1">
        <v>50000</v>
      </c>
      <c r="AM96" s="1">
        <v>38000</v>
      </c>
      <c r="AN96" s="1">
        <v>475</v>
      </c>
      <c r="AO96" s="1">
        <v>0</v>
      </c>
      <c r="AP96" s="1">
        <v>0</v>
      </c>
      <c r="AQ96" s="1">
        <v>0</v>
      </c>
      <c r="AR96" s="1">
        <v>700</v>
      </c>
      <c r="AS96" s="5">
        <v>23.46</v>
      </c>
      <c r="AT96" s="5">
        <v>6924</v>
      </c>
      <c r="AU96" s="1">
        <v>0</v>
      </c>
      <c r="AV96" s="1">
        <v>0</v>
      </c>
      <c r="AW96" s="1">
        <v>7399</v>
      </c>
      <c r="AX96" s="1">
        <v>7399</v>
      </c>
      <c r="AY96" s="1">
        <v>0</v>
      </c>
      <c r="AZ96" s="1">
        <v>0</v>
      </c>
      <c r="BA96" s="1">
        <v>0</v>
      </c>
      <c r="BB96" s="1">
        <v>6924</v>
      </c>
      <c r="BC96" s="1" t="s">
        <v>400</v>
      </c>
    </row>
    <row r="97" s="1" customFormat="1" spans="1:55">
      <c r="A97" s="1" t="s">
        <v>58</v>
      </c>
      <c r="B97" s="5" t="s">
        <v>21</v>
      </c>
      <c r="C97" s="1">
        <v>10</v>
      </c>
      <c r="D97" s="10">
        <v>45528</v>
      </c>
      <c r="E97" s="1">
        <v>148</v>
      </c>
      <c r="F97" s="1" t="s">
        <v>181</v>
      </c>
      <c r="G97" s="5">
        <v>2707</v>
      </c>
      <c r="H97" s="1" t="s">
        <v>93</v>
      </c>
      <c r="I97" s="1" t="s">
        <v>94</v>
      </c>
      <c r="J97" s="1">
        <v>102.35</v>
      </c>
      <c r="K97" s="5">
        <v>10.9</v>
      </c>
      <c r="L97" s="1">
        <v>0</v>
      </c>
      <c r="M97" s="1">
        <v>8438482.04</v>
      </c>
      <c r="N97" s="1">
        <v>6956658.68</v>
      </c>
      <c r="O97" s="1">
        <v>82.44</v>
      </c>
      <c r="P97" s="1">
        <v>936.23</v>
      </c>
      <c r="Q97" s="1">
        <v>0</v>
      </c>
      <c r="R97" s="1">
        <v>0</v>
      </c>
      <c r="S97" s="1">
        <v>0</v>
      </c>
      <c r="T97" s="1">
        <v>8.94</v>
      </c>
      <c r="U97" s="1">
        <v>22.77</v>
      </c>
      <c r="V97" s="1">
        <v>254.7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40.32</v>
      </c>
      <c r="AF97" s="1">
        <v>0</v>
      </c>
      <c r="AG97" s="1">
        <v>1197.58</v>
      </c>
      <c r="AH97" s="1">
        <v>0</v>
      </c>
      <c r="AI97" s="1">
        <v>0</v>
      </c>
      <c r="AJ97" s="1">
        <v>0</v>
      </c>
      <c r="AL97" s="1">
        <v>50000</v>
      </c>
      <c r="AM97" s="1">
        <v>19000</v>
      </c>
      <c r="AN97" s="1">
        <v>220</v>
      </c>
      <c r="AO97" s="1">
        <v>0</v>
      </c>
      <c r="AP97" s="1">
        <v>0</v>
      </c>
      <c r="AQ97" s="1">
        <v>0</v>
      </c>
      <c r="AR97" s="1">
        <v>700</v>
      </c>
      <c r="AS97" s="5">
        <v>12.7</v>
      </c>
      <c r="AT97" s="5">
        <v>759</v>
      </c>
      <c r="AU97" s="1">
        <v>0</v>
      </c>
      <c r="AV97" s="1">
        <v>0</v>
      </c>
      <c r="AW97" s="1">
        <v>979</v>
      </c>
      <c r="AX97" s="1">
        <v>979</v>
      </c>
      <c r="AY97" s="1">
        <v>0</v>
      </c>
      <c r="AZ97" s="1">
        <v>0</v>
      </c>
      <c r="BA97" s="1">
        <v>0</v>
      </c>
      <c r="BB97" s="1">
        <v>759</v>
      </c>
      <c r="BC97" s="1" t="s">
        <v>400</v>
      </c>
    </row>
    <row r="98" s="1" customFormat="1" spans="1:55">
      <c r="A98" s="1" t="s">
        <v>58</v>
      </c>
      <c r="B98" s="5" t="s">
        <v>21</v>
      </c>
      <c r="C98" s="1">
        <v>10</v>
      </c>
      <c r="D98" s="10">
        <v>45528</v>
      </c>
      <c r="E98" s="1">
        <v>148</v>
      </c>
      <c r="F98" s="1" t="s">
        <v>182</v>
      </c>
      <c r="G98" s="5">
        <v>2709</v>
      </c>
      <c r="H98" s="1" t="s">
        <v>93</v>
      </c>
      <c r="I98" s="1" t="s">
        <v>94</v>
      </c>
      <c r="J98" s="1">
        <v>102.35</v>
      </c>
      <c r="K98" s="5">
        <v>10.9</v>
      </c>
      <c r="L98" s="1">
        <v>0</v>
      </c>
      <c r="M98" s="1">
        <v>8438482.04</v>
      </c>
      <c r="N98" s="1">
        <v>11458957.43</v>
      </c>
      <c r="O98" s="1">
        <v>135.79</v>
      </c>
      <c r="P98" s="1">
        <v>936.23</v>
      </c>
      <c r="Q98" s="1">
        <v>0</v>
      </c>
      <c r="R98" s="1">
        <v>0</v>
      </c>
      <c r="S98" s="1">
        <v>0</v>
      </c>
      <c r="T98" s="1">
        <v>8.94</v>
      </c>
      <c r="U98" s="1">
        <v>32.55</v>
      </c>
      <c r="V98" s="1">
        <v>364.09</v>
      </c>
      <c r="W98" s="1">
        <v>-240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13.14</v>
      </c>
      <c r="AF98" s="1">
        <v>0</v>
      </c>
      <c r="AG98" s="1">
        <v>1944.38</v>
      </c>
      <c r="AH98" s="1">
        <v>0</v>
      </c>
      <c r="AI98" s="1">
        <v>0</v>
      </c>
      <c r="AJ98" s="1">
        <v>0</v>
      </c>
      <c r="AK98" s="1">
        <v>103.5</v>
      </c>
      <c r="AL98" s="1">
        <v>50000</v>
      </c>
      <c r="AM98" s="1">
        <v>53000</v>
      </c>
      <c r="AN98" s="1">
        <v>662.5</v>
      </c>
      <c r="AO98" s="1">
        <v>0</v>
      </c>
      <c r="AP98" s="1">
        <v>0</v>
      </c>
      <c r="AQ98" s="1">
        <v>0</v>
      </c>
      <c r="AR98" s="1">
        <v>700</v>
      </c>
      <c r="AS98" s="5">
        <v>17.04</v>
      </c>
      <c r="AT98" s="5">
        <v>3255</v>
      </c>
      <c r="AU98" s="1">
        <v>0</v>
      </c>
      <c r="AV98" s="1">
        <v>0</v>
      </c>
      <c r="AW98" s="1">
        <v>4021</v>
      </c>
      <c r="AX98" s="1">
        <v>4021</v>
      </c>
      <c r="AY98" s="1">
        <v>0</v>
      </c>
      <c r="AZ98" s="1">
        <v>0</v>
      </c>
      <c r="BA98" s="1">
        <v>0</v>
      </c>
      <c r="BB98" s="1">
        <v>3358.5</v>
      </c>
      <c r="BC98" s="1" t="s">
        <v>400</v>
      </c>
    </row>
    <row r="99" s="1" customFormat="1" spans="1:55">
      <c r="A99" s="1" t="s">
        <v>58</v>
      </c>
      <c r="B99" s="5" t="s">
        <v>21</v>
      </c>
      <c r="C99" s="1">
        <v>10</v>
      </c>
      <c r="D99" s="10">
        <v>45528</v>
      </c>
      <c r="E99" s="1">
        <v>148</v>
      </c>
      <c r="F99" s="1" t="s">
        <v>183</v>
      </c>
      <c r="G99" s="5">
        <v>2726</v>
      </c>
      <c r="H99" s="1" t="s">
        <v>117</v>
      </c>
      <c r="I99" s="1" t="s">
        <v>94</v>
      </c>
      <c r="J99" s="1">
        <v>102.35</v>
      </c>
      <c r="K99" s="5">
        <v>10.9</v>
      </c>
      <c r="L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4.02</v>
      </c>
      <c r="V99" s="1">
        <v>0</v>
      </c>
      <c r="W99" s="1">
        <v>-30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237.48</v>
      </c>
      <c r="AF99" s="1">
        <v>-65.15</v>
      </c>
      <c r="AG99" s="1">
        <v>322.36</v>
      </c>
      <c r="AH99" s="1">
        <v>0</v>
      </c>
      <c r="AI99" s="1">
        <v>0</v>
      </c>
      <c r="AJ99" s="1">
        <v>0</v>
      </c>
      <c r="AL99" s="1">
        <v>50000</v>
      </c>
      <c r="AM99" s="1">
        <v>11000</v>
      </c>
      <c r="AN99" s="1">
        <v>0</v>
      </c>
      <c r="AO99" s="1">
        <v>0</v>
      </c>
      <c r="AP99" s="1">
        <v>0</v>
      </c>
      <c r="AQ99" s="1">
        <v>0</v>
      </c>
      <c r="AR99" s="1">
        <v>700</v>
      </c>
      <c r="AS99" s="5">
        <v>0</v>
      </c>
      <c r="AT99" s="5">
        <v>0</v>
      </c>
      <c r="AU99" s="1">
        <v>0</v>
      </c>
      <c r="AV99" s="1">
        <v>0</v>
      </c>
      <c r="AW99" s="1">
        <v>-65.15</v>
      </c>
      <c r="AX99" s="1">
        <v>-65.15</v>
      </c>
      <c r="AY99" s="1">
        <v>0</v>
      </c>
      <c r="AZ99" s="1">
        <v>0</v>
      </c>
      <c r="BA99" s="1">
        <v>0</v>
      </c>
      <c r="BB99" s="1">
        <v>-65.15</v>
      </c>
      <c r="BC99" s="1" t="s">
        <v>400</v>
      </c>
    </row>
    <row r="100" s="1" customFormat="1" spans="1:55">
      <c r="A100" s="1" t="s">
        <v>58</v>
      </c>
      <c r="B100" s="5" t="s">
        <v>21</v>
      </c>
      <c r="C100" s="1">
        <v>10</v>
      </c>
      <c r="D100" s="10">
        <v>45528</v>
      </c>
      <c r="E100" s="1">
        <v>148</v>
      </c>
      <c r="F100" s="1" t="s">
        <v>184</v>
      </c>
      <c r="G100" s="5">
        <v>2730</v>
      </c>
      <c r="H100" s="1" t="s">
        <v>97</v>
      </c>
      <c r="I100" s="1" t="s">
        <v>94</v>
      </c>
      <c r="J100" s="1">
        <v>102.35</v>
      </c>
      <c r="K100" s="5">
        <v>10.9</v>
      </c>
      <c r="L100" s="1">
        <v>0</v>
      </c>
      <c r="M100" s="1">
        <v>7031414.62</v>
      </c>
      <c r="N100" s="1">
        <v>7151312.97</v>
      </c>
      <c r="O100" s="1">
        <v>101.71</v>
      </c>
      <c r="P100" s="1">
        <v>780.11</v>
      </c>
      <c r="Q100" s="1">
        <v>0</v>
      </c>
      <c r="R100" s="1">
        <v>0</v>
      </c>
      <c r="S100" s="1">
        <v>0</v>
      </c>
      <c r="T100" s="1">
        <v>7.45</v>
      </c>
      <c r="U100" s="1">
        <v>6.42</v>
      </c>
      <c r="V100" s="1">
        <v>86.17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8.46</v>
      </c>
      <c r="AF100" s="1">
        <v>0</v>
      </c>
      <c r="AG100" s="1">
        <v>1211.64</v>
      </c>
      <c r="AH100" s="1">
        <v>0</v>
      </c>
      <c r="AI100" s="1">
        <v>0</v>
      </c>
      <c r="AJ100" s="1">
        <v>0</v>
      </c>
      <c r="AL100" s="1">
        <v>50000</v>
      </c>
      <c r="AM100" s="1">
        <v>37000</v>
      </c>
      <c r="AN100" s="1">
        <v>462.5</v>
      </c>
      <c r="AO100" s="1">
        <v>0</v>
      </c>
      <c r="AP100" s="1">
        <v>0</v>
      </c>
      <c r="AQ100" s="1">
        <v>0</v>
      </c>
      <c r="AR100" s="1">
        <v>0</v>
      </c>
      <c r="AS100" s="5">
        <v>4.5</v>
      </c>
      <c r="AT100" s="5">
        <v>0</v>
      </c>
      <c r="AU100" s="1">
        <v>0</v>
      </c>
      <c r="AV100" s="1">
        <v>0</v>
      </c>
      <c r="AW100" s="1">
        <v>462.5</v>
      </c>
      <c r="AX100" s="1">
        <v>462.5</v>
      </c>
      <c r="AY100" s="1">
        <v>0</v>
      </c>
      <c r="AZ100" s="1">
        <v>0</v>
      </c>
      <c r="BA100" s="1">
        <v>0</v>
      </c>
      <c r="BB100" s="1">
        <v>0</v>
      </c>
      <c r="BC100" s="1" t="s">
        <v>400</v>
      </c>
    </row>
    <row r="101" s="1" customFormat="1" spans="1:55">
      <c r="A101" s="1" t="s">
        <v>58</v>
      </c>
      <c r="B101" s="5" t="s">
        <v>21</v>
      </c>
      <c r="C101" s="1">
        <v>10</v>
      </c>
      <c r="D101" s="10">
        <v>45528</v>
      </c>
      <c r="E101" s="1">
        <v>148</v>
      </c>
      <c r="F101" s="1" t="s">
        <v>185</v>
      </c>
      <c r="G101" s="5">
        <v>2790</v>
      </c>
      <c r="H101" s="1" t="s">
        <v>97</v>
      </c>
      <c r="I101" s="1" t="s">
        <v>94</v>
      </c>
      <c r="J101" s="1">
        <v>102.35</v>
      </c>
      <c r="K101" s="5">
        <v>10.9</v>
      </c>
      <c r="L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49.87</v>
      </c>
      <c r="AH101" s="1">
        <v>0</v>
      </c>
      <c r="AI101" s="1">
        <v>0</v>
      </c>
      <c r="AJ101" s="1">
        <v>0</v>
      </c>
      <c r="AL101" s="1">
        <v>50000</v>
      </c>
      <c r="AO101" s="1">
        <v>0</v>
      </c>
      <c r="AP101" s="1">
        <v>0</v>
      </c>
      <c r="AQ101" s="1">
        <v>0</v>
      </c>
      <c r="AR101" s="1">
        <v>0</v>
      </c>
      <c r="AS101" s="5">
        <v>0</v>
      </c>
      <c r="AT101" s="5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0</v>
      </c>
      <c r="BB101" s="1">
        <v>0</v>
      </c>
      <c r="BC101" s="1" t="s">
        <v>400</v>
      </c>
    </row>
    <row r="102" s="1" customFormat="1" spans="1:55">
      <c r="A102" s="1" t="s">
        <v>58</v>
      </c>
      <c r="B102" s="5" t="s">
        <v>21</v>
      </c>
      <c r="C102" s="1">
        <v>10</v>
      </c>
      <c r="D102" s="10">
        <v>45528</v>
      </c>
      <c r="E102" s="1">
        <v>148</v>
      </c>
      <c r="F102" s="1" t="s">
        <v>186</v>
      </c>
      <c r="G102" s="5">
        <v>2793</v>
      </c>
      <c r="H102" s="1" t="s">
        <v>93</v>
      </c>
      <c r="I102" s="1" t="s">
        <v>94</v>
      </c>
      <c r="J102" s="1">
        <v>102.35</v>
      </c>
      <c r="K102" s="5">
        <v>10.9</v>
      </c>
      <c r="L102" s="1">
        <v>0</v>
      </c>
      <c r="M102" s="1">
        <v>8438482.04</v>
      </c>
      <c r="N102" s="1">
        <v>9184966.24</v>
      </c>
      <c r="O102" s="1">
        <v>108.85</v>
      </c>
      <c r="P102" s="1">
        <v>936.23</v>
      </c>
      <c r="Q102" s="1">
        <v>0</v>
      </c>
      <c r="R102" s="1">
        <v>0</v>
      </c>
      <c r="S102" s="1">
        <v>0</v>
      </c>
      <c r="T102" s="1">
        <v>8.94</v>
      </c>
      <c r="U102" s="1">
        <v>30.3</v>
      </c>
      <c r="V102" s="1">
        <v>338.93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25.2</v>
      </c>
      <c r="AF102" s="1">
        <v>0</v>
      </c>
      <c r="AG102" s="1">
        <v>1428.23</v>
      </c>
      <c r="AH102" s="1">
        <v>0</v>
      </c>
      <c r="AI102" s="1">
        <v>0</v>
      </c>
      <c r="AJ102" s="1">
        <v>0</v>
      </c>
      <c r="AL102" s="1">
        <v>50000</v>
      </c>
      <c r="AM102" s="1">
        <v>51000</v>
      </c>
      <c r="AN102" s="1">
        <v>637.5</v>
      </c>
      <c r="AO102" s="1">
        <v>0</v>
      </c>
      <c r="AP102" s="1">
        <v>0</v>
      </c>
      <c r="AQ102" s="1">
        <v>0</v>
      </c>
      <c r="AR102" s="1">
        <v>700</v>
      </c>
      <c r="AS102" s="5">
        <v>13.32</v>
      </c>
      <c r="AT102" s="5">
        <v>1010</v>
      </c>
      <c r="AU102" s="1">
        <v>0</v>
      </c>
      <c r="AV102" s="1">
        <v>0</v>
      </c>
      <c r="AW102" s="1">
        <v>1647.5</v>
      </c>
      <c r="AX102" s="1">
        <v>1647.5</v>
      </c>
      <c r="AY102" s="1">
        <v>0</v>
      </c>
      <c r="AZ102" s="1">
        <v>0</v>
      </c>
      <c r="BA102" s="1">
        <v>0</v>
      </c>
      <c r="BB102" s="1">
        <v>1010</v>
      </c>
      <c r="BC102" s="1" t="s">
        <v>400</v>
      </c>
    </row>
    <row r="103" s="1" customFormat="1" spans="1:55">
      <c r="A103" s="1" t="s">
        <v>58</v>
      </c>
      <c r="B103" s="5" t="s">
        <v>21</v>
      </c>
      <c r="C103" s="1">
        <v>10</v>
      </c>
      <c r="D103" s="10">
        <v>45528</v>
      </c>
      <c r="E103" s="1">
        <v>148</v>
      </c>
      <c r="F103" s="1" t="s">
        <v>187</v>
      </c>
      <c r="G103" s="5">
        <v>3456</v>
      </c>
      <c r="H103" s="1" t="s">
        <v>97</v>
      </c>
      <c r="I103" s="1" t="s">
        <v>94</v>
      </c>
      <c r="J103" s="1">
        <v>102.35</v>
      </c>
      <c r="K103" s="5">
        <v>10.9</v>
      </c>
      <c r="L103" s="1">
        <v>0</v>
      </c>
      <c r="M103" s="1">
        <v>7031414.62</v>
      </c>
      <c r="N103" s="1">
        <v>4604350.9</v>
      </c>
      <c r="O103" s="1">
        <v>65.48</v>
      </c>
      <c r="P103" s="1">
        <v>780.11</v>
      </c>
      <c r="Q103" s="1">
        <v>0</v>
      </c>
      <c r="R103" s="1">
        <v>0</v>
      </c>
      <c r="S103" s="1">
        <v>0</v>
      </c>
      <c r="T103" s="1">
        <v>7.45</v>
      </c>
      <c r="U103" s="1">
        <v>16.71</v>
      </c>
      <c r="V103" s="1">
        <v>224.3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34.68</v>
      </c>
      <c r="AF103" s="1">
        <v>0</v>
      </c>
      <c r="AG103" s="1">
        <v>1044.34</v>
      </c>
      <c r="AH103" s="1">
        <v>0</v>
      </c>
      <c r="AI103" s="1">
        <v>0</v>
      </c>
      <c r="AJ103" s="1">
        <v>0</v>
      </c>
      <c r="AL103" s="1">
        <v>50000</v>
      </c>
      <c r="AM103" s="1">
        <v>33000</v>
      </c>
      <c r="AN103" s="1">
        <v>330</v>
      </c>
      <c r="AO103" s="1">
        <v>0</v>
      </c>
      <c r="AP103" s="1">
        <v>0</v>
      </c>
      <c r="AQ103" s="1">
        <v>0</v>
      </c>
      <c r="AR103" s="1">
        <v>700</v>
      </c>
      <c r="AS103" s="5">
        <v>11.62</v>
      </c>
      <c r="AT103" s="5">
        <v>278.5</v>
      </c>
      <c r="AU103" s="1">
        <v>0</v>
      </c>
      <c r="AV103" s="1">
        <v>0</v>
      </c>
      <c r="AW103" s="1">
        <v>608.5</v>
      </c>
      <c r="AX103" s="1">
        <v>608.5</v>
      </c>
      <c r="AY103" s="1">
        <v>0</v>
      </c>
      <c r="AZ103" s="1">
        <v>0</v>
      </c>
      <c r="BA103" s="1">
        <v>0</v>
      </c>
      <c r="BB103" s="1">
        <v>278.5</v>
      </c>
      <c r="BC103" s="1" t="s">
        <v>400</v>
      </c>
    </row>
    <row r="104" s="1" customFormat="1" spans="1:55">
      <c r="A104" s="1" t="s">
        <v>58</v>
      </c>
      <c r="B104" s="5" t="s">
        <v>21</v>
      </c>
      <c r="C104" s="1">
        <v>10</v>
      </c>
      <c r="D104" s="10">
        <v>45528</v>
      </c>
      <c r="E104" s="1">
        <v>148</v>
      </c>
      <c r="F104" s="1" t="s">
        <v>188</v>
      </c>
      <c r="G104" s="5">
        <v>4190</v>
      </c>
      <c r="H104" s="1" t="s">
        <v>97</v>
      </c>
      <c r="I104" s="1" t="s">
        <v>94</v>
      </c>
      <c r="J104" s="1">
        <v>102.35</v>
      </c>
      <c r="K104" s="5">
        <v>10.9</v>
      </c>
      <c r="L104" s="1">
        <v>0</v>
      </c>
      <c r="M104" s="1">
        <v>7031414.62</v>
      </c>
      <c r="N104" s="1">
        <v>8100835.52</v>
      </c>
      <c r="O104" s="1">
        <v>115.21</v>
      </c>
      <c r="P104" s="1">
        <v>780.11</v>
      </c>
      <c r="Q104" s="1">
        <v>0</v>
      </c>
      <c r="R104" s="1">
        <v>0</v>
      </c>
      <c r="S104" s="1">
        <v>0</v>
      </c>
      <c r="T104" s="1">
        <v>7.45</v>
      </c>
      <c r="U104" s="1">
        <v>31.65</v>
      </c>
      <c r="V104" s="1">
        <v>424.83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21.27</v>
      </c>
      <c r="AF104" s="1">
        <v>0</v>
      </c>
      <c r="AG104" s="1">
        <v>1290.45</v>
      </c>
      <c r="AH104" s="1">
        <v>0</v>
      </c>
      <c r="AI104" s="1">
        <v>0</v>
      </c>
      <c r="AJ104" s="1">
        <v>0</v>
      </c>
      <c r="AL104" s="1">
        <v>50000</v>
      </c>
      <c r="AM104" s="1">
        <v>80000</v>
      </c>
      <c r="AN104" s="1">
        <v>1200</v>
      </c>
      <c r="AO104" s="1">
        <v>0</v>
      </c>
      <c r="AP104" s="1">
        <v>0</v>
      </c>
      <c r="AQ104" s="1">
        <v>0</v>
      </c>
      <c r="AR104" s="1">
        <v>700</v>
      </c>
      <c r="AS104" s="5">
        <v>16.7</v>
      </c>
      <c r="AT104" s="5">
        <v>2110</v>
      </c>
      <c r="AU104" s="1">
        <v>0</v>
      </c>
      <c r="AV104" s="1">
        <v>0</v>
      </c>
      <c r="AW104" s="1">
        <v>3310</v>
      </c>
      <c r="AX104" s="1">
        <v>3310</v>
      </c>
      <c r="AY104" s="1">
        <v>0</v>
      </c>
      <c r="AZ104" s="1">
        <v>0</v>
      </c>
      <c r="BA104" s="1">
        <v>0</v>
      </c>
      <c r="BB104" s="1">
        <v>2110</v>
      </c>
      <c r="BC104" s="1" t="s">
        <v>400</v>
      </c>
    </row>
    <row r="105" s="1" customFormat="1" spans="1:55">
      <c r="A105" s="1" t="s">
        <v>58</v>
      </c>
      <c r="B105" s="5" t="s">
        <v>21</v>
      </c>
      <c r="C105" s="1">
        <v>10</v>
      </c>
      <c r="D105" s="10">
        <v>45528</v>
      </c>
      <c r="E105" s="1">
        <v>148</v>
      </c>
      <c r="F105" s="1" t="s">
        <v>189</v>
      </c>
      <c r="G105" s="5">
        <v>4192</v>
      </c>
      <c r="H105" s="1" t="s">
        <v>93</v>
      </c>
      <c r="I105" s="1" t="s">
        <v>94</v>
      </c>
      <c r="J105" s="1">
        <v>102.35</v>
      </c>
      <c r="K105" s="5">
        <v>10.9</v>
      </c>
      <c r="L105" s="1">
        <v>0</v>
      </c>
      <c r="M105" s="1">
        <v>8438482.04</v>
      </c>
      <c r="N105" s="1">
        <v>10234663.34</v>
      </c>
      <c r="O105" s="1">
        <v>121.29</v>
      </c>
      <c r="P105" s="1">
        <v>936.23</v>
      </c>
      <c r="Q105" s="1">
        <v>0</v>
      </c>
      <c r="R105" s="1">
        <v>0</v>
      </c>
      <c r="S105" s="1">
        <v>0</v>
      </c>
      <c r="T105" s="1">
        <v>8.94</v>
      </c>
      <c r="U105" s="1">
        <v>27.81</v>
      </c>
      <c r="V105" s="1">
        <v>311.07</v>
      </c>
      <c r="W105" s="1">
        <v>-840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17.04</v>
      </c>
      <c r="AF105" s="1">
        <v>0</v>
      </c>
      <c r="AG105" s="1">
        <v>1725.53</v>
      </c>
      <c r="AH105" s="1">
        <v>0</v>
      </c>
      <c r="AI105" s="1">
        <v>0</v>
      </c>
      <c r="AJ105" s="1">
        <v>0</v>
      </c>
      <c r="AL105" s="1">
        <v>50000</v>
      </c>
      <c r="AM105" s="1">
        <v>39000</v>
      </c>
      <c r="AN105" s="1">
        <v>487.5</v>
      </c>
      <c r="AO105" s="1">
        <v>0</v>
      </c>
      <c r="AP105" s="1">
        <v>0</v>
      </c>
      <c r="AQ105" s="1">
        <v>0</v>
      </c>
      <c r="AR105" s="1">
        <v>700</v>
      </c>
      <c r="AS105" s="5">
        <v>14.27</v>
      </c>
      <c r="AT105" s="5">
        <v>927</v>
      </c>
      <c r="AU105" s="1">
        <v>0</v>
      </c>
      <c r="AV105" s="1">
        <v>0</v>
      </c>
      <c r="AW105" s="1">
        <v>1414.5</v>
      </c>
      <c r="AX105" s="1">
        <v>1414.5</v>
      </c>
      <c r="AY105" s="1">
        <v>0</v>
      </c>
      <c r="AZ105" s="1">
        <v>0</v>
      </c>
      <c r="BA105" s="1">
        <v>0</v>
      </c>
      <c r="BB105" s="1">
        <v>927</v>
      </c>
      <c r="BC105" s="1" t="s">
        <v>400</v>
      </c>
    </row>
    <row r="106" s="1" customFormat="1" spans="1:55">
      <c r="A106" s="1" t="s">
        <v>58</v>
      </c>
      <c r="B106" s="5" t="s">
        <v>21</v>
      </c>
      <c r="C106" s="1">
        <v>10</v>
      </c>
      <c r="D106" s="10">
        <v>45528</v>
      </c>
      <c r="E106" s="1">
        <v>148</v>
      </c>
      <c r="F106" s="1" t="s">
        <v>190</v>
      </c>
      <c r="G106" s="5">
        <v>4448</v>
      </c>
      <c r="H106" s="1" t="s">
        <v>93</v>
      </c>
      <c r="I106" s="1" t="s">
        <v>94</v>
      </c>
      <c r="J106" s="1">
        <v>102.35</v>
      </c>
      <c r="K106" s="5">
        <v>10.9</v>
      </c>
      <c r="L106" s="1">
        <v>0</v>
      </c>
      <c r="M106" s="1">
        <v>8438482.04</v>
      </c>
      <c r="N106" s="1">
        <v>8040632.78</v>
      </c>
      <c r="O106" s="1">
        <v>95.29</v>
      </c>
      <c r="P106" s="1">
        <v>936.23</v>
      </c>
      <c r="Q106" s="1">
        <v>0</v>
      </c>
      <c r="R106" s="1">
        <v>0</v>
      </c>
      <c r="S106" s="1">
        <v>0</v>
      </c>
      <c r="T106" s="1">
        <v>8.94</v>
      </c>
      <c r="U106" s="1">
        <v>25.02</v>
      </c>
      <c r="V106" s="1">
        <v>279.87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51.3</v>
      </c>
      <c r="AF106" s="1">
        <v>0</v>
      </c>
      <c r="AG106" s="1">
        <v>1448.22</v>
      </c>
      <c r="AH106" s="1">
        <v>0</v>
      </c>
      <c r="AI106" s="1">
        <v>0</v>
      </c>
      <c r="AJ106" s="1">
        <v>0</v>
      </c>
      <c r="AK106" s="1">
        <v>76.5</v>
      </c>
      <c r="AL106" s="1">
        <v>50000</v>
      </c>
      <c r="AM106" s="1">
        <v>30000</v>
      </c>
      <c r="AN106" s="1">
        <v>300</v>
      </c>
      <c r="AO106" s="1">
        <v>0</v>
      </c>
      <c r="AP106" s="1">
        <v>0</v>
      </c>
      <c r="AQ106" s="1">
        <v>0</v>
      </c>
      <c r="AR106" s="1">
        <v>700</v>
      </c>
      <c r="AS106" s="5">
        <v>14.51</v>
      </c>
      <c r="AT106" s="5">
        <v>834</v>
      </c>
      <c r="AU106" s="1">
        <v>0</v>
      </c>
      <c r="AV106" s="1">
        <v>0</v>
      </c>
      <c r="AW106" s="1">
        <v>1210.5</v>
      </c>
      <c r="AX106" s="1">
        <v>1210.5</v>
      </c>
      <c r="AY106" s="1">
        <v>0</v>
      </c>
      <c r="AZ106" s="1">
        <v>0</v>
      </c>
      <c r="BA106" s="1">
        <v>0</v>
      </c>
      <c r="BB106" s="1">
        <v>910.5</v>
      </c>
      <c r="BC106" s="1" t="s">
        <v>400</v>
      </c>
    </row>
    <row r="107" s="1" customFormat="1" spans="1:55">
      <c r="A107" s="1" t="s">
        <v>58</v>
      </c>
      <c r="B107" s="5" t="s">
        <v>21</v>
      </c>
      <c r="C107" s="1">
        <v>10</v>
      </c>
      <c r="D107" s="10">
        <v>45528</v>
      </c>
      <c r="E107" s="1">
        <v>148</v>
      </c>
      <c r="F107" s="1" t="s">
        <v>191</v>
      </c>
      <c r="G107" s="5">
        <v>4473</v>
      </c>
      <c r="H107" s="1" t="s">
        <v>97</v>
      </c>
      <c r="I107" s="1" t="s">
        <v>94</v>
      </c>
      <c r="J107" s="1">
        <v>102.35</v>
      </c>
      <c r="K107" s="5">
        <v>10.9</v>
      </c>
      <c r="L107" s="1">
        <v>0</v>
      </c>
      <c r="M107" s="1">
        <v>7031414.62</v>
      </c>
      <c r="N107" s="1">
        <v>7113510.98</v>
      </c>
      <c r="O107" s="1">
        <v>101.17</v>
      </c>
      <c r="P107" s="1">
        <v>780.11</v>
      </c>
      <c r="Q107" s="1">
        <v>0</v>
      </c>
      <c r="R107" s="1">
        <v>0</v>
      </c>
      <c r="S107" s="1">
        <v>0</v>
      </c>
      <c r="T107" s="1">
        <v>7.45</v>
      </c>
      <c r="U107" s="1">
        <v>22.62</v>
      </c>
      <c r="V107" s="1">
        <v>303.62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44.7</v>
      </c>
      <c r="AF107" s="1">
        <v>0</v>
      </c>
      <c r="AG107" s="1">
        <v>1144.75</v>
      </c>
      <c r="AH107" s="1">
        <v>0</v>
      </c>
      <c r="AI107" s="1">
        <v>0</v>
      </c>
      <c r="AJ107" s="1">
        <v>0</v>
      </c>
      <c r="AL107" s="1">
        <v>50000</v>
      </c>
      <c r="AM107" s="1">
        <v>73000</v>
      </c>
      <c r="AN107" s="1">
        <v>1095</v>
      </c>
      <c r="AO107" s="1">
        <v>0</v>
      </c>
      <c r="AP107" s="1">
        <v>0</v>
      </c>
      <c r="AQ107" s="1">
        <v>0</v>
      </c>
      <c r="AR107" s="1">
        <v>700</v>
      </c>
      <c r="AS107" s="5">
        <v>14.81</v>
      </c>
      <c r="AT107" s="5">
        <v>754</v>
      </c>
      <c r="AU107" s="1">
        <v>0</v>
      </c>
      <c r="AV107" s="1">
        <v>0</v>
      </c>
      <c r="AW107" s="1">
        <v>1849</v>
      </c>
      <c r="AX107" s="1">
        <v>1849</v>
      </c>
      <c r="AY107" s="1">
        <v>0</v>
      </c>
      <c r="AZ107" s="1">
        <v>0</v>
      </c>
      <c r="BA107" s="1">
        <v>0</v>
      </c>
      <c r="BB107" s="1">
        <v>754</v>
      </c>
      <c r="BC107" s="1" t="s">
        <v>400</v>
      </c>
    </row>
    <row r="108" s="1" customFormat="1" spans="1:55">
      <c r="A108" s="1" t="s">
        <v>58</v>
      </c>
      <c r="B108" s="5" t="s">
        <v>21</v>
      </c>
      <c r="C108" s="1">
        <v>10</v>
      </c>
      <c r="D108" s="10">
        <v>45528</v>
      </c>
      <c r="E108" s="1">
        <v>148</v>
      </c>
      <c r="F108" s="1" t="s">
        <v>192</v>
      </c>
      <c r="G108" s="5">
        <v>4945</v>
      </c>
      <c r="H108" s="1" t="s">
        <v>97</v>
      </c>
      <c r="I108" s="1" t="s">
        <v>94</v>
      </c>
      <c r="J108" s="1">
        <v>102.35</v>
      </c>
      <c r="K108" s="5">
        <v>10.9</v>
      </c>
      <c r="L108" s="1">
        <v>0</v>
      </c>
      <c r="M108" s="1">
        <v>7031414.62</v>
      </c>
      <c r="N108" s="1">
        <v>5572115.22</v>
      </c>
      <c r="O108" s="1">
        <v>79.25</v>
      </c>
      <c r="P108" s="1">
        <v>780.11</v>
      </c>
      <c r="Q108" s="1">
        <v>0</v>
      </c>
      <c r="R108" s="1">
        <v>0</v>
      </c>
      <c r="S108" s="1">
        <v>0</v>
      </c>
      <c r="T108" s="1">
        <v>7.45</v>
      </c>
      <c r="U108" s="1">
        <v>20.85</v>
      </c>
      <c r="V108" s="1">
        <v>279.87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44.61</v>
      </c>
      <c r="AF108" s="1">
        <v>0</v>
      </c>
      <c r="AG108" s="1">
        <v>852.04</v>
      </c>
      <c r="AH108" s="1">
        <v>0</v>
      </c>
      <c r="AI108" s="1">
        <v>0</v>
      </c>
      <c r="AJ108" s="1">
        <v>0</v>
      </c>
      <c r="AL108" s="1">
        <v>50000</v>
      </c>
      <c r="AM108" s="1">
        <v>13000</v>
      </c>
      <c r="AN108" s="1">
        <v>0</v>
      </c>
      <c r="AO108" s="1">
        <v>0</v>
      </c>
      <c r="AP108" s="1">
        <v>0</v>
      </c>
      <c r="AQ108" s="1">
        <v>0</v>
      </c>
      <c r="AR108" s="1">
        <v>700</v>
      </c>
      <c r="AS108" s="5">
        <v>13.16</v>
      </c>
      <c r="AT108" s="5">
        <v>695</v>
      </c>
      <c r="AU108" s="1">
        <v>0</v>
      </c>
      <c r="AV108" s="1">
        <v>0</v>
      </c>
      <c r="AW108" s="1">
        <v>695</v>
      </c>
      <c r="AX108" s="1">
        <v>695</v>
      </c>
      <c r="AY108" s="1">
        <v>0</v>
      </c>
      <c r="AZ108" s="1">
        <v>0</v>
      </c>
      <c r="BA108" s="1">
        <v>0</v>
      </c>
      <c r="BB108" s="1">
        <v>695</v>
      </c>
      <c r="BC108" s="1" t="s">
        <v>400</v>
      </c>
    </row>
    <row r="109" s="1" customFormat="1" spans="1:55">
      <c r="A109" s="1" t="s">
        <v>58</v>
      </c>
      <c r="B109" s="5" t="s">
        <v>21</v>
      </c>
      <c r="C109" s="1">
        <v>10</v>
      </c>
      <c r="D109" s="10">
        <v>45528</v>
      </c>
      <c r="E109" s="1">
        <v>148</v>
      </c>
      <c r="F109" s="1" t="s">
        <v>193</v>
      </c>
      <c r="G109" s="5">
        <v>5107</v>
      </c>
      <c r="H109" s="1" t="s">
        <v>97</v>
      </c>
      <c r="I109" s="1" t="s">
        <v>94</v>
      </c>
      <c r="J109" s="1">
        <v>102.35</v>
      </c>
      <c r="K109" s="5">
        <v>10.9</v>
      </c>
      <c r="L109" s="1">
        <v>0</v>
      </c>
      <c r="M109" s="1">
        <v>7031414.62</v>
      </c>
      <c r="N109" s="1">
        <v>6103251.82</v>
      </c>
      <c r="O109" s="1">
        <v>86.8</v>
      </c>
      <c r="P109" s="1">
        <v>780.11</v>
      </c>
      <c r="Q109" s="1">
        <v>0</v>
      </c>
      <c r="R109" s="1">
        <v>0</v>
      </c>
      <c r="S109" s="1">
        <v>0</v>
      </c>
      <c r="T109" s="1">
        <v>7.45</v>
      </c>
      <c r="U109" s="1">
        <v>9.63</v>
      </c>
      <c r="V109" s="1">
        <v>129.26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11.22</v>
      </c>
      <c r="AF109" s="1">
        <v>0</v>
      </c>
      <c r="AG109" s="1">
        <v>1120.06</v>
      </c>
      <c r="AH109" s="1">
        <v>0</v>
      </c>
      <c r="AI109" s="1">
        <v>0</v>
      </c>
      <c r="AJ109" s="1">
        <v>0</v>
      </c>
      <c r="AL109" s="1">
        <v>50000</v>
      </c>
      <c r="AM109" s="1">
        <v>28000</v>
      </c>
      <c r="AN109" s="1">
        <v>0</v>
      </c>
      <c r="AO109" s="1">
        <v>0</v>
      </c>
      <c r="AP109" s="1">
        <v>0</v>
      </c>
      <c r="AQ109" s="1">
        <v>0</v>
      </c>
      <c r="AR109" s="1">
        <v>700</v>
      </c>
      <c r="AS109" s="5">
        <v>6.58</v>
      </c>
      <c r="AT109" s="5">
        <v>0</v>
      </c>
      <c r="AU109" s="1">
        <v>0</v>
      </c>
      <c r="AV109" s="1">
        <v>0</v>
      </c>
      <c r="AW109" s="1">
        <v>0</v>
      </c>
      <c r="AX109" s="1">
        <v>0</v>
      </c>
      <c r="AY109" s="1">
        <v>0</v>
      </c>
      <c r="AZ109" s="1">
        <v>0</v>
      </c>
      <c r="BA109" s="1">
        <v>0</v>
      </c>
      <c r="BB109" s="1">
        <v>0</v>
      </c>
      <c r="BC109" s="1" t="s">
        <v>400</v>
      </c>
    </row>
    <row r="110" s="1" customFormat="1" spans="1:55">
      <c r="A110" s="1" t="s">
        <v>58</v>
      </c>
      <c r="B110" s="5" t="s">
        <v>21</v>
      </c>
      <c r="C110" s="1">
        <v>10</v>
      </c>
      <c r="D110" s="10">
        <v>45528</v>
      </c>
      <c r="E110" s="1">
        <v>148</v>
      </c>
      <c r="F110" s="1" t="s">
        <v>194</v>
      </c>
      <c r="G110" s="5">
        <v>5120</v>
      </c>
      <c r="H110" s="1" t="s">
        <v>97</v>
      </c>
      <c r="I110" s="1" t="s">
        <v>94</v>
      </c>
      <c r="J110" s="1">
        <v>102.35</v>
      </c>
      <c r="K110" s="5">
        <v>10.9</v>
      </c>
      <c r="L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10</v>
      </c>
      <c r="AH110" s="1">
        <v>0</v>
      </c>
      <c r="AI110" s="1">
        <v>0</v>
      </c>
      <c r="AJ110" s="1">
        <v>0</v>
      </c>
      <c r="AL110" s="1">
        <v>50000</v>
      </c>
      <c r="AO110" s="1">
        <v>0</v>
      </c>
      <c r="AP110" s="1">
        <v>0</v>
      </c>
      <c r="AQ110" s="1">
        <v>0</v>
      </c>
      <c r="AR110" s="1">
        <v>0</v>
      </c>
      <c r="AS110" s="5">
        <v>0</v>
      </c>
      <c r="AT110" s="5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 t="s">
        <v>400</v>
      </c>
    </row>
    <row r="111" s="1" customFormat="1" spans="1:55">
      <c r="A111" s="1" t="s">
        <v>58</v>
      </c>
      <c r="B111" s="5" t="s">
        <v>21</v>
      </c>
      <c r="C111" s="1">
        <v>10</v>
      </c>
      <c r="D111" s="10">
        <v>45528</v>
      </c>
      <c r="E111" s="1">
        <v>148</v>
      </c>
      <c r="F111" s="1" t="s">
        <v>195</v>
      </c>
      <c r="G111" s="5">
        <v>5121</v>
      </c>
      <c r="H111" s="1" t="s">
        <v>93</v>
      </c>
      <c r="I111" s="1" t="s">
        <v>94</v>
      </c>
      <c r="J111" s="1">
        <v>102.35</v>
      </c>
      <c r="K111" s="5">
        <v>10.9</v>
      </c>
      <c r="L111" s="1">
        <v>0</v>
      </c>
      <c r="M111" s="1">
        <v>8438482.04</v>
      </c>
      <c r="N111" s="1">
        <v>5857603.66</v>
      </c>
      <c r="O111" s="1">
        <v>69.42</v>
      </c>
      <c r="P111" s="1">
        <v>936.23</v>
      </c>
      <c r="Q111" s="1">
        <v>0</v>
      </c>
      <c r="R111" s="1">
        <v>0</v>
      </c>
      <c r="S111" s="1">
        <v>0</v>
      </c>
      <c r="T111" s="1">
        <v>8.94</v>
      </c>
      <c r="U111" s="1">
        <v>7.68</v>
      </c>
      <c r="V111" s="1">
        <v>85.91</v>
      </c>
      <c r="W111" s="1">
        <v>-2260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44.46</v>
      </c>
      <c r="AF111" s="1">
        <v>0</v>
      </c>
      <c r="AG111" s="1">
        <v>1027.88</v>
      </c>
      <c r="AH111" s="1">
        <v>0</v>
      </c>
      <c r="AI111" s="1">
        <v>0</v>
      </c>
      <c r="AJ111" s="1">
        <v>0</v>
      </c>
      <c r="AL111" s="1">
        <v>50000</v>
      </c>
      <c r="AM111" s="1">
        <v>26000</v>
      </c>
      <c r="AN111" s="1">
        <v>260</v>
      </c>
      <c r="AO111" s="1">
        <v>0</v>
      </c>
      <c r="AP111" s="1">
        <v>0</v>
      </c>
      <c r="AQ111" s="1">
        <v>0</v>
      </c>
      <c r="AR111" s="1">
        <v>0</v>
      </c>
      <c r="AS111" s="5">
        <v>5.63</v>
      </c>
      <c r="AT111" s="5">
        <v>0</v>
      </c>
      <c r="AU111" s="1">
        <v>0</v>
      </c>
      <c r="AV111" s="1">
        <v>0</v>
      </c>
      <c r="AW111" s="1">
        <v>260</v>
      </c>
      <c r="AX111" s="1">
        <v>260</v>
      </c>
      <c r="AY111" s="1">
        <v>0</v>
      </c>
      <c r="AZ111" s="1">
        <v>0</v>
      </c>
      <c r="BA111" s="1">
        <v>0</v>
      </c>
      <c r="BB111" s="1">
        <v>0</v>
      </c>
      <c r="BC111" s="1" t="s">
        <v>400</v>
      </c>
    </row>
    <row r="112" s="1" customFormat="1" spans="1:55">
      <c r="A112" s="1" t="s">
        <v>58</v>
      </c>
      <c r="B112" s="5" t="s">
        <v>21</v>
      </c>
      <c r="C112" s="1">
        <v>10</v>
      </c>
      <c r="D112" s="10">
        <v>45528</v>
      </c>
      <c r="E112" s="1">
        <v>148</v>
      </c>
      <c r="F112" s="1" t="s">
        <v>196</v>
      </c>
      <c r="G112" s="5">
        <v>5159</v>
      </c>
      <c r="H112" s="1" t="s">
        <v>97</v>
      </c>
      <c r="I112" s="1" t="s">
        <v>94</v>
      </c>
      <c r="J112" s="1">
        <v>102.35</v>
      </c>
      <c r="K112" s="5">
        <v>10.9</v>
      </c>
      <c r="L112" s="1">
        <v>0</v>
      </c>
      <c r="M112" s="1">
        <v>7031414.62</v>
      </c>
      <c r="N112" s="1">
        <v>7220633.59</v>
      </c>
      <c r="O112" s="1">
        <v>102.69</v>
      </c>
      <c r="P112" s="1">
        <v>780.11</v>
      </c>
      <c r="Q112" s="1">
        <v>0</v>
      </c>
      <c r="R112" s="1">
        <v>0</v>
      </c>
      <c r="S112" s="1">
        <v>0</v>
      </c>
      <c r="T112" s="1">
        <v>7.45</v>
      </c>
      <c r="U112" s="1">
        <v>18.42</v>
      </c>
      <c r="V112" s="1">
        <v>247.25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40.95</v>
      </c>
      <c r="AF112" s="1">
        <v>0</v>
      </c>
      <c r="AG112" s="1">
        <v>1173.08</v>
      </c>
      <c r="AH112" s="1">
        <v>0</v>
      </c>
      <c r="AI112" s="1">
        <v>0</v>
      </c>
      <c r="AJ112" s="1">
        <v>0</v>
      </c>
      <c r="AL112" s="1">
        <v>50000</v>
      </c>
      <c r="AM112" s="1">
        <v>23000</v>
      </c>
      <c r="AN112" s="1">
        <v>230</v>
      </c>
      <c r="AO112" s="1">
        <v>0</v>
      </c>
      <c r="AP112" s="1">
        <v>0</v>
      </c>
      <c r="AQ112" s="1">
        <v>0</v>
      </c>
      <c r="AR112" s="1">
        <v>0</v>
      </c>
      <c r="AS112" s="5">
        <v>13.24</v>
      </c>
      <c r="AT112" s="5">
        <v>614</v>
      </c>
      <c r="AU112" s="1">
        <v>0</v>
      </c>
      <c r="AV112" s="1">
        <v>0</v>
      </c>
      <c r="AW112" s="1">
        <v>844</v>
      </c>
      <c r="AX112" s="1">
        <v>844</v>
      </c>
      <c r="AY112" s="1">
        <v>0</v>
      </c>
      <c r="AZ112" s="1">
        <v>0</v>
      </c>
      <c r="BA112" s="1">
        <v>0</v>
      </c>
      <c r="BB112" s="1">
        <v>614</v>
      </c>
      <c r="BC112" s="1" t="s">
        <v>400</v>
      </c>
    </row>
    <row r="113" s="1" customFormat="1" spans="1:55">
      <c r="A113" s="1" t="s">
        <v>58</v>
      </c>
      <c r="B113" s="5" t="s">
        <v>21</v>
      </c>
      <c r="C113" s="1">
        <v>10</v>
      </c>
      <c r="D113" s="10">
        <v>45528</v>
      </c>
      <c r="E113" s="1">
        <v>148</v>
      </c>
      <c r="F113" s="1" t="s">
        <v>197</v>
      </c>
      <c r="G113" s="5">
        <v>5160</v>
      </c>
      <c r="H113" s="1" t="s">
        <v>97</v>
      </c>
      <c r="I113" s="1" t="s">
        <v>94</v>
      </c>
      <c r="J113" s="1">
        <v>102.35</v>
      </c>
      <c r="K113" s="5">
        <v>10.9</v>
      </c>
      <c r="L113" s="1">
        <v>0</v>
      </c>
      <c r="M113" s="1">
        <v>7031414.62</v>
      </c>
      <c r="N113" s="1">
        <v>5107094.24</v>
      </c>
      <c r="O113" s="1">
        <v>72.63</v>
      </c>
      <c r="P113" s="1">
        <v>780.11</v>
      </c>
      <c r="Q113" s="1">
        <v>0</v>
      </c>
      <c r="R113" s="1">
        <v>0</v>
      </c>
      <c r="S113" s="1">
        <v>0</v>
      </c>
      <c r="T113" s="1">
        <v>7.45</v>
      </c>
      <c r="U113" s="1">
        <v>18.24</v>
      </c>
      <c r="V113" s="1">
        <v>244.83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38.52</v>
      </c>
      <c r="AF113" s="1">
        <v>0</v>
      </c>
      <c r="AG113" s="1">
        <v>812.49</v>
      </c>
      <c r="AH113" s="1">
        <v>0</v>
      </c>
      <c r="AI113" s="1">
        <v>0</v>
      </c>
      <c r="AJ113" s="1">
        <v>0</v>
      </c>
      <c r="AK113" s="1">
        <v>49.5</v>
      </c>
      <c r="AL113" s="1">
        <v>50000</v>
      </c>
      <c r="AM113" s="1">
        <v>21000</v>
      </c>
      <c r="AN113" s="1">
        <v>210</v>
      </c>
      <c r="AO113" s="1">
        <v>0</v>
      </c>
      <c r="AP113" s="1">
        <v>0</v>
      </c>
      <c r="AQ113" s="1">
        <v>0</v>
      </c>
      <c r="AR113" s="1">
        <v>700</v>
      </c>
      <c r="AS113" s="5">
        <v>12.07</v>
      </c>
      <c r="AT113" s="5">
        <v>608</v>
      </c>
      <c r="AU113" s="1">
        <v>0</v>
      </c>
      <c r="AV113" s="1">
        <v>0</v>
      </c>
      <c r="AW113" s="1">
        <v>867.5</v>
      </c>
      <c r="AX113" s="1">
        <v>867.5</v>
      </c>
      <c r="AY113" s="1">
        <v>0</v>
      </c>
      <c r="AZ113" s="1">
        <v>0</v>
      </c>
      <c r="BA113" s="1">
        <v>0</v>
      </c>
      <c r="BB113" s="1">
        <v>657.5</v>
      </c>
      <c r="BC113" s="1" t="s">
        <v>400</v>
      </c>
    </row>
    <row r="114" s="1" customFormat="1" spans="1:55">
      <c r="A114" s="1" t="s">
        <v>58</v>
      </c>
      <c r="B114" s="5" t="s">
        <v>21</v>
      </c>
      <c r="C114" s="1">
        <v>10</v>
      </c>
      <c r="D114" s="10">
        <v>45528</v>
      </c>
      <c r="E114" s="1">
        <v>148</v>
      </c>
      <c r="F114" s="1" t="s">
        <v>198</v>
      </c>
      <c r="G114" s="5">
        <v>5192</v>
      </c>
      <c r="H114" s="1" t="s">
        <v>97</v>
      </c>
      <c r="I114" s="1" t="s">
        <v>94</v>
      </c>
      <c r="J114" s="1">
        <v>102.35</v>
      </c>
      <c r="K114" s="5">
        <v>10.9</v>
      </c>
      <c r="L114" s="1">
        <v>0</v>
      </c>
      <c r="M114" s="1">
        <v>7031414.62</v>
      </c>
      <c r="N114" s="1">
        <v>6604900.56</v>
      </c>
      <c r="O114" s="1">
        <v>93.93</v>
      </c>
      <c r="P114" s="1">
        <v>780.11</v>
      </c>
      <c r="Q114" s="1">
        <v>0</v>
      </c>
      <c r="R114" s="1">
        <v>0</v>
      </c>
      <c r="S114" s="1">
        <v>0</v>
      </c>
      <c r="T114" s="1">
        <v>7.45</v>
      </c>
      <c r="U114" s="1">
        <v>23.88</v>
      </c>
      <c r="V114" s="1">
        <v>320.54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9.78</v>
      </c>
      <c r="AF114" s="1">
        <v>0</v>
      </c>
      <c r="AG114" s="1">
        <v>1055.16</v>
      </c>
      <c r="AH114" s="1">
        <v>0</v>
      </c>
      <c r="AI114" s="1">
        <v>0</v>
      </c>
      <c r="AJ114" s="1">
        <v>0</v>
      </c>
      <c r="AL114" s="1">
        <v>50000</v>
      </c>
      <c r="AM114" s="1">
        <v>32000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5">
        <v>13.55</v>
      </c>
      <c r="AT114" s="5">
        <v>796</v>
      </c>
      <c r="AU114" s="1">
        <v>0</v>
      </c>
      <c r="AV114" s="1">
        <v>0</v>
      </c>
      <c r="AW114" s="1">
        <v>796</v>
      </c>
      <c r="AX114" s="1">
        <v>796</v>
      </c>
      <c r="AY114" s="1">
        <v>0</v>
      </c>
      <c r="AZ114" s="1">
        <v>0</v>
      </c>
      <c r="BA114" s="1">
        <v>0</v>
      </c>
      <c r="BB114" s="1">
        <v>796</v>
      </c>
      <c r="BC114" s="1" t="s">
        <v>400</v>
      </c>
    </row>
    <row r="115" s="1" customFormat="1" spans="1:55">
      <c r="A115" s="1" t="s">
        <v>58</v>
      </c>
      <c r="B115" s="5" t="s">
        <v>21</v>
      </c>
      <c r="C115" s="1">
        <v>10</v>
      </c>
      <c r="D115" s="10">
        <v>45528</v>
      </c>
      <c r="E115" s="1">
        <v>148</v>
      </c>
      <c r="F115" s="1" t="s">
        <v>199</v>
      </c>
      <c r="G115" s="5">
        <v>5193</v>
      </c>
      <c r="H115" s="1" t="s">
        <v>97</v>
      </c>
      <c r="I115" s="1" t="s">
        <v>94</v>
      </c>
      <c r="J115" s="1">
        <v>102.35</v>
      </c>
      <c r="K115" s="5">
        <v>10.9</v>
      </c>
      <c r="L115" s="1">
        <v>0</v>
      </c>
      <c r="M115" s="1">
        <v>7031414.62</v>
      </c>
      <c r="N115" s="1">
        <v>7038074.25</v>
      </c>
      <c r="O115" s="1">
        <v>100.09</v>
      </c>
      <c r="P115" s="1">
        <v>780.11</v>
      </c>
      <c r="Q115" s="1">
        <v>0</v>
      </c>
      <c r="R115" s="1">
        <v>0</v>
      </c>
      <c r="S115" s="1">
        <v>0</v>
      </c>
      <c r="T115" s="1">
        <v>7.45</v>
      </c>
      <c r="U115" s="1">
        <v>20.13</v>
      </c>
      <c r="V115" s="1">
        <v>270.2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9.96</v>
      </c>
      <c r="AF115" s="1">
        <v>0</v>
      </c>
      <c r="AG115" s="1">
        <v>1239.67</v>
      </c>
      <c r="AH115" s="1">
        <v>0</v>
      </c>
      <c r="AI115" s="1">
        <v>0</v>
      </c>
      <c r="AJ115" s="1">
        <v>0</v>
      </c>
      <c r="AK115" s="1">
        <v>169.5</v>
      </c>
      <c r="AL115" s="1">
        <v>50000</v>
      </c>
      <c r="AM115" s="1">
        <v>19000</v>
      </c>
      <c r="AN115" s="1">
        <v>0</v>
      </c>
      <c r="AO115" s="1">
        <v>0</v>
      </c>
      <c r="AP115" s="1">
        <v>0</v>
      </c>
      <c r="AQ115" s="1">
        <v>0</v>
      </c>
      <c r="AR115" s="1">
        <v>700</v>
      </c>
      <c r="AS115" s="5">
        <v>11.51</v>
      </c>
      <c r="AT115" s="5">
        <v>335.5</v>
      </c>
      <c r="AU115" s="1">
        <v>0</v>
      </c>
      <c r="AV115" s="1">
        <v>0</v>
      </c>
      <c r="AW115" s="1">
        <v>505</v>
      </c>
      <c r="AX115" s="1">
        <v>505</v>
      </c>
      <c r="AY115" s="1">
        <v>0</v>
      </c>
      <c r="AZ115" s="1">
        <v>0</v>
      </c>
      <c r="BA115" s="1">
        <v>0</v>
      </c>
      <c r="BB115" s="1">
        <v>505</v>
      </c>
      <c r="BC115" s="1" t="s">
        <v>400</v>
      </c>
    </row>
    <row r="116" s="1" customFormat="1" spans="1:55">
      <c r="A116" s="1" t="s">
        <v>58</v>
      </c>
      <c r="B116" s="5" t="s">
        <v>21</v>
      </c>
      <c r="C116" s="1">
        <v>10</v>
      </c>
      <c r="D116" s="10">
        <v>45528</v>
      </c>
      <c r="E116" s="1">
        <v>148</v>
      </c>
      <c r="F116" s="1" t="s">
        <v>200</v>
      </c>
      <c r="G116" s="5">
        <v>5198</v>
      </c>
      <c r="H116" s="1" t="s">
        <v>97</v>
      </c>
      <c r="I116" s="1" t="s">
        <v>94</v>
      </c>
      <c r="J116" s="1">
        <v>102.35</v>
      </c>
      <c r="K116" s="5">
        <v>10.9</v>
      </c>
      <c r="L116" s="1">
        <v>0</v>
      </c>
      <c r="M116" s="1">
        <v>7031414.62</v>
      </c>
      <c r="N116" s="1">
        <v>4831079.68</v>
      </c>
      <c r="O116" s="1">
        <v>68.71</v>
      </c>
      <c r="P116" s="1">
        <v>780.11</v>
      </c>
      <c r="Q116" s="1">
        <v>0</v>
      </c>
      <c r="R116" s="1">
        <v>0</v>
      </c>
      <c r="S116" s="1">
        <v>0</v>
      </c>
      <c r="T116" s="1">
        <v>7.45</v>
      </c>
      <c r="U116" s="1">
        <v>16.35</v>
      </c>
      <c r="V116" s="1">
        <v>219.46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28.89</v>
      </c>
      <c r="AF116" s="1">
        <v>0</v>
      </c>
      <c r="AG116" s="1">
        <v>1067.82</v>
      </c>
      <c r="AH116" s="1">
        <v>0</v>
      </c>
      <c r="AI116" s="1">
        <v>0</v>
      </c>
      <c r="AJ116" s="1">
        <v>0</v>
      </c>
      <c r="AK116" s="1">
        <v>43.5</v>
      </c>
      <c r="AL116" s="1">
        <v>50000</v>
      </c>
      <c r="AM116" s="1">
        <v>40000</v>
      </c>
      <c r="AN116" s="1">
        <v>500</v>
      </c>
      <c r="AO116" s="1">
        <v>0</v>
      </c>
      <c r="AP116" s="1">
        <v>0</v>
      </c>
      <c r="AQ116" s="1">
        <v>0</v>
      </c>
      <c r="AR116" s="1">
        <v>700</v>
      </c>
      <c r="AS116" s="5">
        <v>10.56</v>
      </c>
      <c r="AT116" s="5">
        <v>272.5</v>
      </c>
      <c r="AU116" s="1">
        <v>0</v>
      </c>
      <c r="AV116" s="1">
        <v>0</v>
      </c>
      <c r="AW116" s="1">
        <v>816</v>
      </c>
      <c r="AX116" s="1">
        <v>816</v>
      </c>
      <c r="AY116" s="1">
        <v>0</v>
      </c>
      <c r="AZ116" s="1">
        <v>0</v>
      </c>
      <c r="BA116" s="1">
        <v>0</v>
      </c>
      <c r="BB116" s="1">
        <v>316</v>
      </c>
      <c r="BC116" s="1" t="s">
        <v>400</v>
      </c>
    </row>
    <row r="117" s="1" customFormat="1" spans="1:55">
      <c r="A117" s="1" t="s">
        <v>58</v>
      </c>
      <c r="B117" s="5" t="s">
        <v>21</v>
      </c>
      <c r="C117" s="1">
        <v>10</v>
      </c>
      <c r="D117" s="10">
        <v>45528</v>
      </c>
      <c r="E117" s="1">
        <v>148</v>
      </c>
      <c r="F117" s="1" t="s">
        <v>201</v>
      </c>
      <c r="G117" s="5">
        <v>5221</v>
      </c>
      <c r="H117" s="1" t="s">
        <v>97</v>
      </c>
      <c r="I117" s="1" t="s">
        <v>94</v>
      </c>
      <c r="J117" s="1">
        <v>102.35</v>
      </c>
      <c r="K117" s="5">
        <v>10.9</v>
      </c>
      <c r="L117" s="1">
        <v>0</v>
      </c>
      <c r="M117" s="1">
        <v>7031414.62</v>
      </c>
      <c r="N117" s="1">
        <v>5978268.17</v>
      </c>
      <c r="O117" s="1">
        <v>85.02</v>
      </c>
      <c r="P117" s="1">
        <v>780.11</v>
      </c>
      <c r="Q117" s="1">
        <v>0</v>
      </c>
      <c r="R117" s="1">
        <v>0</v>
      </c>
      <c r="S117" s="1">
        <v>0</v>
      </c>
      <c r="T117" s="1">
        <v>7.45</v>
      </c>
      <c r="U117" s="1">
        <v>6.78</v>
      </c>
      <c r="V117" s="1">
        <v>91.01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52.86</v>
      </c>
      <c r="AF117" s="1">
        <v>0</v>
      </c>
      <c r="AG117" s="1">
        <v>1037.7</v>
      </c>
      <c r="AH117" s="1">
        <v>0</v>
      </c>
      <c r="AI117" s="1">
        <v>0</v>
      </c>
      <c r="AJ117" s="1">
        <v>0</v>
      </c>
      <c r="AL117" s="1">
        <v>50000</v>
      </c>
      <c r="AM117" s="1">
        <v>11000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5">
        <v>4.48</v>
      </c>
      <c r="AT117" s="5">
        <v>0</v>
      </c>
      <c r="AU117" s="1">
        <v>0</v>
      </c>
      <c r="AV117" s="1">
        <v>0</v>
      </c>
      <c r="AW117" s="1">
        <v>0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 t="s">
        <v>400</v>
      </c>
    </row>
    <row r="118" s="1" customFormat="1" spans="1:55">
      <c r="A118" s="1" t="s">
        <v>58</v>
      </c>
      <c r="B118" s="5" t="s">
        <v>21</v>
      </c>
      <c r="C118" s="1">
        <v>10</v>
      </c>
      <c r="D118" s="10">
        <v>45528</v>
      </c>
      <c r="E118" s="1">
        <v>148</v>
      </c>
      <c r="F118" s="1" t="s">
        <v>202</v>
      </c>
      <c r="G118" s="5">
        <v>5234</v>
      </c>
      <c r="H118" s="1" t="s">
        <v>97</v>
      </c>
      <c r="I118" s="1" t="s">
        <v>94</v>
      </c>
      <c r="J118" s="1">
        <v>102.35</v>
      </c>
      <c r="K118" s="5">
        <v>10.9</v>
      </c>
      <c r="L118" s="1">
        <v>0</v>
      </c>
      <c r="M118" s="1">
        <v>7031414.62</v>
      </c>
      <c r="N118" s="1">
        <v>3940272.35</v>
      </c>
      <c r="O118" s="1">
        <v>56.04</v>
      </c>
      <c r="P118" s="1">
        <v>780.11</v>
      </c>
      <c r="Q118" s="1">
        <v>0</v>
      </c>
      <c r="R118" s="1">
        <v>0</v>
      </c>
      <c r="S118" s="1">
        <v>0</v>
      </c>
      <c r="T118" s="1">
        <v>7.45</v>
      </c>
      <c r="U118" s="1">
        <v>10.98</v>
      </c>
      <c r="V118" s="1">
        <v>147.38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27.6</v>
      </c>
      <c r="AF118" s="1">
        <v>0</v>
      </c>
      <c r="AG118" s="1">
        <v>869.39</v>
      </c>
      <c r="AH118" s="1">
        <v>0</v>
      </c>
      <c r="AI118" s="1">
        <v>0</v>
      </c>
      <c r="AJ118" s="1">
        <v>0</v>
      </c>
      <c r="AL118" s="1">
        <v>50000</v>
      </c>
      <c r="AM118" s="1">
        <v>15000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5">
        <v>7.23</v>
      </c>
      <c r="AT118" s="5">
        <v>0</v>
      </c>
      <c r="AU118" s="1">
        <v>0</v>
      </c>
      <c r="AV118" s="1">
        <v>0</v>
      </c>
      <c r="AW118" s="1">
        <v>0</v>
      </c>
      <c r="AX118" s="1">
        <v>0</v>
      </c>
      <c r="AY118" s="1">
        <v>0</v>
      </c>
      <c r="AZ118" s="1">
        <v>0</v>
      </c>
      <c r="BA118" s="1">
        <v>0</v>
      </c>
      <c r="BB118" s="1">
        <v>0</v>
      </c>
      <c r="BC118" s="1" t="s">
        <v>400</v>
      </c>
    </row>
    <row r="119" s="1" customFormat="1" spans="1:55">
      <c r="A119" s="1" t="s">
        <v>58</v>
      </c>
      <c r="B119" s="5" t="s">
        <v>21</v>
      </c>
      <c r="C119" s="1">
        <v>10</v>
      </c>
      <c r="D119" s="10">
        <v>45528</v>
      </c>
      <c r="E119" s="1">
        <v>148</v>
      </c>
      <c r="F119" s="1" t="s">
        <v>203</v>
      </c>
      <c r="G119" s="5">
        <v>5273</v>
      </c>
      <c r="H119" s="1" t="s">
        <v>117</v>
      </c>
      <c r="I119" s="1" t="s">
        <v>94</v>
      </c>
      <c r="J119" s="1">
        <v>102.35</v>
      </c>
      <c r="K119" s="5">
        <v>10.9</v>
      </c>
      <c r="L119" s="1">
        <v>0</v>
      </c>
      <c r="M119" s="1">
        <v>616646.51</v>
      </c>
      <c r="N119" s="1">
        <v>925995.94</v>
      </c>
      <c r="O119" s="1">
        <v>150.17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5644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9667.18</v>
      </c>
      <c r="AH119" s="1">
        <v>0</v>
      </c>
      <c r="AI119" s="1">
        <v>0</v>
      </c>
      <c r="AJ119" s="1">
        <v>0</v>
      </c>
      <c r="AL119" s="1">
        <v>50000</v>
      </c>
      <c r="AM119" s="1">
        <v>8000</v>
      </c>
      <c r="AN119" s="1">
        <v>0</v>
      </c>
      <c r="AO119" s="1">
        <v>0</v>
      </c>
      <c r="AP119" s="1">
        <v>0</v>
      </c>
      <c r="AQ119" s="1">
        <v>0</v>
      </c>
      <c r="AR119" s="1">
        <v>700</v>
      </c>
      <c r="AS119" s="5">
        <v>0</v>
      </c>
      <c r="AT119" s="5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 t="s">
        <v>400</v>
      </c>
    </row>
    <row r="120" s="1" customFormat="1" spans="1:55">
      <c r="A120" s="1" t="s">
        <v>58</v>
      </c>
      <c r="B120" s="5" t="s">
        <v>21</v>
      </c>
      <c r="C120" s="1">
        <v>10</v>
      </c>
      <c r="D120" s="10">
        <v>45528</v>
      </c>
      <c r="E120" s="1">
        <v>148</v>
      </c>
      <c r="F120" s="1" t="s">
        <v>205</v>
      </c>
      <c r="G120" s="5">
        <v>5274</v>
      </c>
      <c r="H120" s="1" t="s">
        <v>117</v>
      </c>
      <c r="I120" s="1" t="s">
        <v>94</v>
      </c>
      <c r="J120" s="1">
        <v>102.35</v>
      </c>
      <c r="K120" s="5">
        <v>10.9</v>
      </c>
      <c r="L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3.72</v>
      </c>
      <c r="V120" s="1">
        <v>0</v>
      </c>
      <c r="W120" s="1">
        <v>-30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276.78</v>
      </c>
      <c r="AF120" s="1">
        <v>-220.6</v>
      </c>
      <c r="AG120" s="1">
        <v>320.84</v>
      </c>
      <c r="AH120" s="1">
        <v>0</v>
      </c>
      <c r="AI120" s="1">
        <v>0</v>
      </c>
      <c r="AJ120" s="1">
        <v>0</v>
      </c>
      <c r="AL120" s="1">
        <v>50000</v>
      </c>
      <c r="AM120" s="1">
        <v>10000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5">
        <v>0</v>
      </c>
      <c r="AT120" s="5">
        <v>0</v>
      </c>
      <c r="AU120" s="1">
        <v>0</v>
      </c>
      <c r="AV120" s="1">
        <v>0</v>
      </c>
      <c r="AW120" s="1">
        <v>-220.6</v>
      </c>
      <c r="AX120" s="1">
        <v>-220.6</v>
      </c>
      <c r="AY120" s="1">
        <v>0</v>
      </c>
      <c r="AZ120" s="1">
        <v>0</v>
      </c>
      <c r="BA120" s="1">
        <v>0</v>
      </c>
      <c r="BB120" s="1">
        <v>-220.6</v>
      </c>
      <c r="BC120" s="1" t="s">
        <v>400</v>
      </c>
    </row>
    <row r="121" s="1" customFormat="1" spans="1:55">
      <c r="A121" s="1" t="s">
        <v>58</v>
      </c>
      <c r="B121" s="5" t="s">
        <v>21</v>
      </c>
      <c r="C121" s="1">
        <v>10</v>
      </c>
      <c r="D121" s="10">
        <v>45528</v>
      </c>
      <c r="E121" s="1">
        <v>148</v>
      </c>
      <c r="F121" s="1" t="s">
        <v>206</v>
      </c>
      <c r="G121" s="5">
        <v>5312</v>
      </c>
      <c r="H121" s="1" t="s">
        <v>97</v>
      </c>
      <c r="I121" s="1" t="s">
        <v>94</v>
      </c>
      <c r="J121" s="1">
        <v>102.35</v>
      </c>
      <c r="K121" s="5">
        <v>10.9</v>
      </c>
      <c r="L121" s="1">
        <v>0</v>
      </c>
      <c r="M121" s="1">
        <v>7031414.62</v>
      </c>
      <c r="N121" s="1">
        <v>9110624.72</v>
      </c>
      <c r="O121" s="1">
        <v>129.57</v>
      </c>
      <c r="P121" s="1">
        <v>780.11</v>
      </c>
      <c r="Q121" s="1">
        <v>0</v>
      </c>
      <c r="R121" s="1">
        <v>0</v>
      </c>
      <c r="S121" s="1">
        <v>0</v>
      </c>
      <c r="T121" s="1">
        <v>7.45</v>
      </c>
      <c r="U121" s="1">
        <v>21.96</v>
      </c>
      <c r="V121" s="1">
        <v>294.77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42.18</v>
      </c>
      <c r="AF121" s="1">
        <v>-38.4</v>
      </c>
      <c r="AG121" s="1">
        <v>1473.56</v>
      </c>
      <c r="AH121" s="1">
        <v>0</v>
      </c>
      <c r="AI121" s="1">
        <v>0</v>
      </c>
      <c r="AJ121" s="1">
        <v>0</v>
      </c>
      <c r="AL121" s="1">
        <v>50000</v>
      </c>
      <c r="AM121" s="1">
        <v>23000</v>
      </c>
      <c r="AN121" s="1">
        <v>230</v>
      </c>
      <c r="AO121" s="1">
        <v>0</v>
      </c>
      <c r="AP121" s="1">
        <v>0</v>
      </c>
      <c r="AQ121" s="1">
        <v>0</v>
      </c>
      <c r="AR121" s="1">
        <v>700</v>
      </c>
      <c r="AS121" s="5">
        <v>18.01</v>
      </c>
      <c r="AT121" s="5">
        <v>2196</v>
      </c>
      <c r="AU121" s="1">
        <v>0</v>
      </c>
      <c r="AV121" s="1">
        <v>0</v>
      </c>
      <c r="AW121" s="1">
        <v>2387.6</v>
      </c>
      <c r="AX121" s="1">
        <v>2387.6</v>
      </c>
      <c r="AY121" s="1">
        <v>0</v>
      </c>
      <c r="AZ121" s="1">
        <v>0</v>
      </c>
      <c r="BA121" s="1">
        <v>0</v>
      </c>
      <c r="BB121" s="1">
        <v>2157.6</v>
      </c>
      <c r="BC121" s="1" t="s">
        <v>400</v>
      </c>
    </row>
    <row r="122" s="1" customFormat="1" spans="1:55">
      <c r="A122" s="1" t="s">
        <v>58</v>
      </c>
      <c r="B122" s="5" t="s">
        <v>21</v>
      </c>
      <c r="C122" s="1">
        <v>10</v>
      </c>
      <c r="D122" s="10">
        <v>45528</v>
      </c>
      <c r="E122" s="1">
        <v>148</v>
      </c>
      <c r="F122" s="1" t="s">
        <v>207</v>
      </c>
      <c r="G122" s="5">
        <v>5313</v>
      </c>
      <c r="H122" s="1" t="s">
        <v>97</v>
      </c>
      <c r="I122" s="1" t="s">
        <v>94</v>
      </c>
      <c r="J122" s="1">
        <v>102.35</v>
      </c>
      <c r="K122" s="5">
        <v>10.9</v>
      </c>
      <c r="L122" s="1">
        <v>0</v>
      </c>
      <c r="M122" s="1">
        <v>7031414.62</v>
      </c>
      <c r="N122" s="1">
        <v>4913225.26</v>
      </c>
      <c r="O122" s="1">
        <v>69.88</v>
      </c>
      <c r="P122" s="1">
        <v>780.11</v>
      </c>
      <c r="Q122" s="1">
        <v>0</v>
      </c>
      <c r="R122" s="1">
        <v>0</v>
      </c>
      <c r="S122" s="1">
        <v>0</v>
      </c>
      <c r="T122" s="1">
        <v>7.45</v>
      </c>
      <c r="U122" s="1">
        <v>9.33</v>
      </c>
      <c r="V122" s="1">
        <v>125.23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54.09</v>
      </c>
      <c r="AF122" s="1">
        <v>0</v>
      </c>
      <c r="AG122" s="1">
        <v>943.25</v>
      </c>
      <c r="AH122" s="1">
        <v>0</v>
      </c>
      <c r="AI122" s="1">
        <v>0</v>
      </c>
      <c r="AJ122" s="1">
        <v>0</v>
      </c>
      <c r="AK122" s="1">
        <v>18</v>
      </c>
      <c r="AL122" s="1">
        <v>50000</v>
      </c>
      <c r="AM122" s="1">
        <v>34000</v>
      </c>
      <c r="AN122" s="1">
        <v>340</v>
      </c>
      <c r="AO122" s="1">
        <v>0</v>
      </c>
      <c r="AP122" s="1">
        <v>0</v>
      </c>
      <c r="AQ122" s="1">
        <v>0</v>
      </c>
      <c r="AR122" s="1">
        <v>700</v>
      </c>
      <c r="AS122" s="5">
        <v>7.27</v>
      </c>
      <c r="AT122" s="5">
        <v>0</v>
      </c>
      <c r="AU122" s="1">
        <v>0</v>
      </c>
      <c r="AV122" s="1">
        <v>0</v>
      </c>
      <c r="AW122" s="1">
        <v>358</v>
      </c>
      <c r="AX122" s="1">
        <v>358</v>
      </c>
      <c r="AY122" s="1">
        <v>0</v>
      </c>
      <c r="AZ122" s="1">
        <v>0</v>
      </c>
      <c r="BA122" s="1">
        <v>0</v>
      </c>
      <c r="BB122" s="1">
        <v>18</v>
      </c>
      <c r="BC122" s="1" t="s">
        <v>400</v>
      </c>
    </row>
    <row r="123" s="1" customFormat="1" spans="1:55">
      <c r="A123" s="1" t="s">
        <v>58</v>
      </c>
      <c r="B123" s="5" t="s">
        <v>21</v>
      </c>
      <c r="C123" s="1">
        <v>10</v>
      </c>
      <c r="D123" s="10">
        <v>45528</v>
      </c>
      <c r="E123" s="1">
        <v>148</v>
      </c>
      <c r="F123" s="1" t="s">
        <v>208</v>
      </c>
      <c r="G123" s="5">
        <v>5315</v>
      </c>
      <c r="H123" s="1" t="s">
        <v>97</v>
      </c>
      <c r="I123" s="1" t="s">
        <v>94</v>
      </c>
      <c r="J123" s="1">
        <v>102.35</v>
      </c>
      <c r="K123" s="5">
        <v>10.9</v>
      </c>
      <c r="L123" s="1">
        <v>0</v>
      </c>
      <c r="M123" s="1">
        <v>7031414.62</v>
      </c>
      <c r="N123" s="1">
        <v>8468621.83</v>
      </c>
      <c r="O123" s="1">
        <v>120.44</v>
      </c>
      <c r="P123" s="1">
        <v>780.11</v>
      </c>
      <c r="Q123" s="1">
        <v>0</v>
      </c>
      <c r="R123" s="1">
        <v>0</v>
      </c>
      <c r="S123" s="1">
        <v>0</v>
      </c>
      <c r="T123" s="1">
        <v>7.45</v>
      </c>
      <c r="U123" s="1">
        <v>26.22</v>
      </c>
      <c r="V123" s="1">
        <v>351.95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19.56</v>
      </c>
      <c r="AF123" s="1">
        <v>0</v>
      </c>
      <c r="AG123" s="1">
        <v>1697.98</v>
      </c>
      <c r="AH123" s="1">
        <v>0</v>
      </c>
      <c r="AI123" s="1">
        <v>0</v>
      </c>
      <c r="AJ123" s="1">
        <v>0</v>
      </c>
      <c r="AL123" s="1">
        <v>50000</v>
      </c>
      <c r="AM123" s="1">
        <v>74000</v>
      </c>
      <c r="AN123" s="1">
        <v>1110</v>
      </c>
      <c r="AO123" s="1">
        <v>0</v>
      </c>
      <c r="AP123" s="1">
        <v>0</v>
      </c>
      <c r="AQ123" s="1">
        <v>0</v>
      </c>
      <c r="AR123" s="1">
        <v>700</v>
      </c>
      <c r="AS123" s="5">
        <v>15.07</v>
      </c>
      <c r="AT123" s="5">
        <v>1748</v>
      </c>
      <c r="AU123" s="1">
        <v>0</v>
      </c>
      <c r="AV123" s="1">
        <v>0</v>
      </c>
      <c r="AW123" s="1">
        <v>2858</v>
      </c>
      <c r="AX123" s="1">
        <v>2858</v>
      </c>
      <c r="AY123" s="1">
        <v>0</v>
      </c>
      <c r="AZ123" s="1">
        <v>0</v>
      </c>
      <c r="BA123" s="1">
        <v>0</v>
      </c>
      <c r="BB123" s="1">
        <v>1748</v>
      </c>
      <c r="BC123" s="1" t="s">
        <v>400</v>
      </c>
    </row>
    <row r="124" s="1" customFormat="1" spans="1:55">
      <c r="A124" s="1" t="s">
        <v>58</v>
      </c>
      <c r="B124" s="5" t="s">
        <v>21</v>
      </c>
      <c r="C124" s="1">
        <v>10</v>
      </c>
      <c r="D124" s="10">
        <v>45528</v>
      </c>
      <c r="E124" s="1">
        <v>148</v>
      </c>
      <c r="F124" s="1" t="s">
        <v>209</v>
      </c>
      <c r="G124" s="5">
        <v>5344</v>
      </c>
      <c r="H124" s="1" t="s">
        <v>97</v>
      </c>
      <c r="I124" s="1" t="s">
        <v>94</v>
      </c>
      <c r="J124" s="1">
        <v>102.35</v>
      </c>
      <c r="K124" s="5">
        <v>10.9</v>
      </c>
      <c r="L124" s="1">
        <v>0</v>
      </c>
      <c r="M124" s="1">
        <v>770635.49</v>
      </c>
      <c r="N124" s="1">
        <v>1012430.38</v>
      </c>
      <c r="O124" s="1">
        <v>131.38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7053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9793.19</v>
      </c>
      <c r="AH124" s="1">
        <v>0</v>
      </c>
      <c r="AI124" s="1">
        <v>0</v>
      </c>
      <c r="AJ124" s="1">
        <v>0</v>
      </c>
      <c r="AL124" s="1">
        <v>50000</v>
      </c>
      <c r="AM124" s="1">
        <v>6000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5">
        <v>0</v>
      </c>
      <c r="AT124" s="5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 t="s">
        <v>400</v>
      </c>
    </row>
    <row r="125" s="1" customFormat="1" spans="1:55">
      <c r="A125" s="1" t="s">
        <v>58</v>
      </c>
      <c r="B125" s="5" t="s">
        <v>21</v>
      </c>
      <c r="C125" s="1">
        <v>10</v>
      </c>
      <c r="D125" s="10">
        <v>45528</v>
      </c>
      <c r="E125" s="1">
        <v>148</v>
      </c>
      <c r="F125" s="1" t="s">
        <v>164</v>
      </c>
      <c r="G125" s="5">
        <v>5345</v>
      </c>
      <c r="H125" s="1" t="s">
        <v>97</v>
      </c>
      <c r="I125" s="1" t="s">
        <v>94</v>
      </c>
      <c r="J125" s="1">
        <v>102.35</v>
      </c>
      <c r="K125" s="5">
        <v>10.9</v>
      </c>
      <c r="L125" s="1">
        <v>0</v>
      </c>
      <c r="M125" s="1">
        <v>770635.49</v>
      </c>
      <c r="N125" s="1">
        <v>875505.98</v>
      </c>
      <c r="O125" s="1">
        <v>113.61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7053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8303.26</v>
      </c>
      <c r="AH125" s="1">
        <v>0</v>
      </c>
      <c r="AI125" s="1">
        <v>0</v>
      </c>
      <c r="AJ125" s="1">
        <v>0</v>
      </c>
      <c r="AL125" s="1">
        <v>50000</v>
      </c>
      <c r="AM125" s="1">
        <v>10000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5">
        <v>0</v>
      </c>
      <c r="AT125" s="5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 t="s">
        <v>400</v>
      </c>
    </row>
    <row r="126" s="1" customFormat="1" spans="1:55">
      <c r="A126" s="1" t="s">
        <v>58</v>
      </c>
      <c r="B126" s="5" t="s">
        <v>21</v>
      </c>
      <c r="C126" s="1">
        <v>10</v>
      </c>
      <c r="D126" s="10">
        <v>45528</v>
      </c>
      <c r="E126" s="1">
        <v>148</v>
      </c>
      <c r="F126" s="1" t="s">
        <v>210</v>
      </c>
      <c r="G126" s="5">
        <v>5358</v>
      </c>
      <c r="H126" s="1" t="s">
        <v>97</v>
      </c>
      <c r="I126" s="1" t="s">
        <v>94</v>
      </c>
      <c r="J126" s="1">
        <v>102.35</v>
      </c>
      <c r="K126" s="5">
        <v>10.9</v>
      </c>
      <c r="L126" s="1">
        <v>0</v>
      </c>
      <c r="M126" s="1">
        <v>7031414.62</v>
      </c>
      <c r="N126" s="1">
        <v>6706965.27</v>
      </c>
      <c r="O126" s="1">
        <v>95.39</v>
      </c>
      <c r="P126" s="1">
        <v>780.11</v>
      </c>
      <c r="Q126" s="1">
        <v>0</v>
      </c>
      <c r="R126" s="1">
        <v>0</v>
      </c>
      <c r="S126" s="1">
        <v>0</v>
      </c>
      <c r="T126" s="1">
        <v>7.45</v>
      </c>
      <c r="U126" s="1">
        <v>11.61</v>
      </c>
      <c r="V126" s="1">
        <v>155.84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5.91</v>
      </c>
      <c r="AF126" s="1">
        <v>0</v>
      </c>
      <c r="AG126" s="1">
        <v>1160.19</v>
      </c>
      <c r="AH126" s="1">
        <v>0</v>
      </c>
      <c r="AI126" s="1">
        <v>0</v>
      </c>
      <c r="AJ126" s="1">
        <v>0</v>
      </c>
      <c r="AK126" s="1">
        <v>46.5</v>
      </c>
      <c r="AL126" s="1">
        <v>50000</v>
      </c>
      <c r="AM126" s="1">
        <v>12000</v>
      </c>
      <c r="AN126" s="1">
        <v>0</v>
      </c>
      <c r="AO126" s="1">
        <v>0</v>
      </c>
      <c r="AP126" s="1">
        <v>0</v>
      </c>
      <c r="AQ126" s="1">
        <v>0</v>
      </c>
      <c r="AR126" s="1">
        <v>700</v>
      </c>
      <c r="AS126" s="5">
        <v>5.93</v>
      </c>
      <c r="AT126" s="5">
        <v>0</v>
      </c>
      <c r="AU126" s="1">
        <v>0</v>
      </c>
      <c r="AV126" s="1">
        <v>0</v>
      </c>
      <c r="AW126" s="1">
        <v>46.5</v>
      </c>
      <c r="AX126" s="1">
        <v>46.5</v>
      </c>
      <c r="AY126" s="1">
        <v>0</v>
      </c>
      <c r="AZ126" s="1">
        <v>0</v>
      </c>
      <c r="BA126" s="1">
        <v>0</v>
      </c>
      <c r="BB126" s="1">
        <v>46.5</v>
      </c>
      <c r="BC126" s="1" t="s">
        <v>400</v>
      </c>
    </row>
    <row r="127" s="1" customFormat="1" spans="1:55">
      <c r="A127" s="1" t="s">
        <v>58</v>
      </c>
      <c r="B127" s="5" t="s">
        <v>21</v>
      </c>
      <c r="C127" s="1">
        <v>10</v>
      </c>
      <c r="D127" s="10">
        <v>45528</v>
      </c>
      <c r="E127" s="1">
        <v>148</v>
      </c>
      <c r="F127" s="1" t="s">
        <v>211</v>
      </c>
      <c r="G127" s="5">
        <v>5484</v>
      </c>
      <c r="H127" s="1" t="s">
        <v>97</v>
      </c>
      <c r="I127" s="1" t="s">
        <v>94</v>
      </c>
      <c r="J127" s="1">
        <v>102.35</v>
      </c>
      <c r="K127" s="5">
        <v>0</v>
      </c>
      <c r="L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M127" s="1">
        <v>15000</v>
      </c>
      <c r="AN127" s="1">
        <v>0</v>
      </c>
      <c r="AS127" s="5">
        <v>0</v>
      </c>
      <c r="AT127" s="5">
        <v>0</v>
      </c>
      <c r="AU127" s="1">
        <v>0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 t="s">
        <v>400</v>
      </c>
    </row>
    <row r="128" s="1" customFormat="1" spans="1:55">
      <c r="A128" s="1" t="s">
        <v>58</v>
      </c>
      <c r="B128" s="5" t="s">
        <v>21</v>
      </c>
      <c r="C128" s="1">
        <v>10</v>
      </c>
      <c r="D128" s="10">
        <v>45528</v>
      </c>
      <c r="E128" s="1">
        <v>148</v>
      </c>
      <c r="F128" s="1" t="s">
        <v>212</v>
      </c>
      <c r="G128" s="5">
        <v>1548</v>
      </c>
      <c r="H128" s="1" t="s">
        <v>97</v>
      </c>
      <c r="I128" s="1" t="s">
        <v>129</v>
      </c>
      <c r="J128" s="1">
        <v>102.35</v>
      </c>
      <c r="K128" s="5">
        <v>0</v>
      </c>
      <c r="L128" s="1">
        <v>155.23</v>
      </c>
      <c r="M128" s="1">
        <v>770635.49</v>
      </c>
      <c r="N128" s="1">
        <v>781021.37</v>
      </c>
      <c r="O128" s="1">
        <v>101.35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7053</v>
      </c>
      <c r="Y128" s="1">
        <v>0</v>
      </c>
      <c r="Z128" s="1">
        <v>0</v>
      </c>
      <c r="AA128" s="1">
        <v>0</v>
      </c>
      <c r="AB128" s="1">
        <v>0</v>
      </c>
      <c r="AC128" s="1">
        <v>488.37</v>
      </c>
      <c r="AD128" s="1">
        <v>-37.95</v>
      </c>
      <c r="AE128" s="1">
        <v>0</v>
      </c>
      <c r="AF128" s="1">
        <v>0</v>
      </c>
      <c r="AG128" s="1">
        <v>0</v>
      </c>
      <c r="AH128" s="1">
        <v>0</v>
      </c>
      <c r="AI128" s="1">
        <v>9814.17</v>
      </c>
      <c r="AJ128" s="1">
        <v>0</v>
      </c>
      <c r="AM128" s="1">
        <v>25000</v>
      </c>
      <c r="AN128" s="1">
        <v>250</v>
      </c>
      <c r="AS128" s="5">
        <v>0</v>
      </c>
      <c r="AT128" s="5">
        <v>0</v>
      </c>
      <c r="AU128" s="1">
        <v>8.59</v>
      </c>
      <c r="AV128" s="1">
        <v>0</v>
      </c>
      <c r="AW128" s="1">
        <v>212.05</v>
      </c>
      <c r="AX128" s="1">
        <v>212.05</v>
      </c>
      <c r="AY128" s="1">
        <v>0</v>
      </c>
      <c r="AZ128" s="1">
        <v>0</v>
      </c>
      <c r="BA128" s="1">
        <v>0</v>
      </c>
      <c r="BB128" s="1">
        <v>-37.95</v>
      </c>
      <c r="BC128" s="1" t="s">
        <v>400</v>
      </c>
    </row>
    <row r="129" s="1" customFormat="1" spans="1:55">
      <c r="A129" s="1" t="s">
        <v>58</v>
      </c>
      <c r="B129" s="5" t="s">
        <v>21</v>
      </c>
      <c r="C129" s="1">
        <v>10</v>
      </c>
      <c r="D129" s="10">
        <v>45528</v>
      </c>
      <c r="E129" s="1">
        <v>148</v>
      </c>
      <c r="F129" s="1" t="s">
        <v>213</v>
      </c>
      <c r="G129" s="5">
        <v>2695</v>
      </c>
      <c r="H129" s="1" t="s">
        <v>97</v>
      </c>
      <c r="I129" s="1" t="s">
        <v>129</v>
      </c>
      <c r="J129" s="1">
        <v>102.35</v>
      </c>
      <c r="K129" s="5">
        <v>0</v>
      </c>
      <c r="L129" s="1">
        <v>155.23</v>
      </c>
      <c r="M129" s="1">
        <v>770635.49</v>
      </c>
      <c r="N129" s="1">
        <v>1331375.74</v>
      </c>
      <c r="O129" s="1">
        <v>172.76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7053</v>
      </c>
      <c r="Y129" s="1">
        <v>0</v>
      </c>
      <c r="Z129" s="1">
        <v>0</v>
      </c>
      <c r="AA129" s="1">
        <v>0</v>
      </c>
      <c r="AB129" s="1">
        <v>0</v>
      </c>
      <c r="AC129" s="1">
        <v>1113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12807.91</v>
      </c>
      <c r="AJ129" s="1">
        <v>0</v>
      </c>
      <c r="AM129" s="1">
        <v>16000</v>
      </c>
      <c r="AN129" s="1">
        <v>0</v>
      </c>
      <c r="AS129" s="5">
        <v>0</v>
      </c>
      <c r="AT129" s="5">
        <v>0</v>
      </c>
      <c r="AU129" s="1">
        <v>22.21</v>
      </c>
      <c r="AV129" s="1">
        <v>2597</v>
      </c>
      <c r="AW129" s="1">
        <v>2597</v>
      </c>
      <c r="AX129" s="1">
        <v>2597</v>
      </c>
      <c r="AY129" s="1">
        <v>0</v>
      </c>
      <c r="AZ129" s="1">
        <v>0</v>
      </c>
      <c r="BA129" s="1">
        <v>0</v>
      </c>
      <c r="BB129" s="1">
        <v>2597</v>
      </c>
      <c r="BC129" s="1" t="s">
        <v>400</v>
      </c>
    </row>
    <row r="130" s="1" customFormat="1" spans="1:55">
      <c r="A130" s="1" t="s">
        <v>58</v>
      </c>
      <c r="B130" s="5" t="s">
        <v>21</v>
      </c>
      <c r="C130" s="1">
        <v>10</v>
      </c>
      <c r="D130" s="10">
        <v>45528</v>
      </c>
      <c r="E130" s="1">
        <v>148</v>
      </c>
      <c r="F130" s="1" t="s">
        <v>214</v>
      </c>
      <c r="G130" s="5">
        <v>3369</v>
      </c>
      <c r="H130" s="1" t="s">
        <v>97</v>
      </c>
      <c r="I130" s="1" t="s">
        <v>129</v>
      </c>
      <c r="J130" s="1">
        <v>102.35</v>
      </c>
      <c r="K130" s="5">
        <v>0</v>
      </c>
      <c r="L130" s="1">
        <v>155.23</v>
      </c>
      <c r="M130" s="1">
        <v>770635.49</v>
      </c>
      <c r="N130" s="1">
        <v>1229695.36</v>
      </c>
      <c r="O130" s="1">
        <v>159.57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7053</v>
      </c>
      <c r="Y130" s="1">
        <v>0</v>
      </c>
      <c r="Z130" s="1">
        <v>0</v>
      </c>
      <c r="AA130" s="1">
        <v>0</v>
      </c>
      <c r="AB130" s="1">
        <v>0</v>
      </c>
      <c r="AC130" s="1">
        <v>814.62</v>
      </c>
      <c r="AD130" s="1">
        <v>-348.45</v>
      </c>
      <c r="AE130" s="1">
        <v>0</v>
      </c>
      <c r="AF130" s="1">
        <v>0</v>
      </c>
      <c r="AG130" s="1">
        <v>0</v>
      </c>
      <c r="AH130" s="1">
        <v>0</v>
      </c>
      <c r="AI130" s="1">
        <v>13456.78</v>
      </c>
      <c r="AJ130" s="1">
        <v>0</v>
      </c>
      <c r="AM130" s="1">
        <v>19000</v>
      </c>
      <c r="AN130" s="1">
        <v>0</v>
      </c>
      <c r="AS130" s="5">
        <v>0</v>
      </c>
      <c r="AT130" s="5">
        <v>0</v>
      </c>
      <c r="AU130" s="1">
        <v>15.76</v>
      </c>
      <c r="AV130" s="1">
        <v>814.62</v>
      </c>
      <c r="AW130" s="1">
        <v>466.17</v>
      </c>
      <c r="AX130" s="1">
        <v>466.17</v>
      </c>
      <c r="AY130" s="1">
        <v>0</v>
      </c>
      <c r="AZ130" s="1">
        <v>0</v>
      </c>
      <c r="BA130" s="1">
        <v>0</v>
      </c>
      <c r="BB130" s="1">
        <v>466.17</v>
      </c>
      <c r="BC130" s="1" t="s">
        <v>400</v>
      </c>
    </row>
    <row r="131" s="1" customFormat="1" spans="1:55">
      <c r="A131" s="1" t="s">
        <v>58</v>
      </c>
      <c r="B131" s="5" t="s">
        <v>21</v>
      </c>
      <c r="C131" s="1">
        <v>10</v>
      </c>
      <c r="D131" s="10">
        <v>45528</v>
      </c>
      <c r="E131" s="1">
        <v>148</v>
      </c>
      <c r="F131" s="1" t="s">
        <v>215</v>
      </c>
      <c r="G131" s="5">
        <v>4329</v>
      </c>
      <c r="H131" s="1" t="s">
        <v>93</v>
      </c>
      <c r="I131" s="1" t="s">
        <v>129</v>
      </c>
      <c r="J131" s="1">
        <v>102.35</v>
      </c>
      <c r="K131" s="5">
        <v>0</v>
      </c>
      <c r="L131" s="1">
        <v>155.23</v>
      </c>
      <c r="M131" s="1">
        <v>924855.03</v>
      </c>
      <c r="N131" s="1">
        <v>1207271.23</v>
      </c>
      <c r="O131" s="1">
        <v>130.54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8465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15514.97</v>
      </c>
      <c r="AJ131" s="1">
        <v>0</v>
      </c>
      <c r="AM131" s="1">
        <v>13000</v>
      </c>
      <c r="AN131" s="1">
        <v>330</v>
      </c>
      <c r="AS131" s="5">
        <v>0</v>
      </c>
      <c r="AT131" s="5">
        <v>0</v>
      </c>
      <c r="AU131" s="1">
        <v>18.76</v>
      </c>
      <c r="AV131" s="1">
        <v>1642.9</v>
      </c>
      <c r="AW131" s="1">
        <v>1972.9</v>
      </c>
      <c r="AX131" s="1">
        <v>1972.9</v>
      </c>
      <c r="AY131" s="1">
        <v>0</v>
      </c>
      <c r="AZ131" s="1">
        <v>0</v>
      </c>
      <c r="BA131" s="1">
        <v>0</v>
      </c>
      <c r="BB131" s="1">
        <v>1642.9</v>
      </c>
      <c r="BC131" s="1" t="s">
        <v>400</v>
      </c>
    </row>
    <row r="132" s="1" customFormat="1" spans="1:55">
      <c r="A132" s="1" t="s">
        <v>58</v>
      </c>
      <c r="B132" s="5" t="s">
        <v>21</v>
      </c>
      <c r="C132" s="1">
        <v>10</v>
      </c>
      <c r="D132" s="10">
        <v>45528</v>
      </c>
      <c r="E132" s="1">
        <v>148</v>
      </c>
      <c r="F132" s="1" t="s">
        <v>216</v>
      </c>
      <c r="G132" s="5">
        <v>4863</v>
      </c>
      <c r="H132" s="1" t="s">
        <v>93</v>
      </c>
      <c r="I132" s="1" t="s">
        <v>129</v>
      </c>
      <c r="J132" s="1">
        <v>102.35</v>
      </c>
      <c r="K132" s="5">
        <v>0</v>
      </c>
      <c r="L132" s="1">
        <v>155.23</v>
      </c>
      <c r="M132" s="1">
        <v>924855.03</v>
      </c>
      <c r="N132" s="1">
        <v>1271057.45</v>
      </c>
      <c r="O132" s="1">
        <v>137.43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8465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12527.67</v>
      </c>
      <c r="AJ132" s="1">
        <v>0</v>
      </c>
      <c r="AM132" s="1">
        <v>18000</v>
      </c>
      <c r="AN132" s="1">
        <v>0</v>
      </c>
      <c r="AS132" s="5">
        <v>0</v>
      </c>
      <c r="AT132" s="5">
        <v>0</v>
      </c>
      <c r="AU132" s="1">
        <v>30.47</v>
      </c>
      <c r="AV132" s="1">
        <v>4257.4</v>
      </c>
      <c r="AW132" s="1">
        <v>4257.4</v>
      </c>
      <c r="AX132" s="1">
        <v>4257.4</v>
      </c>
      <c r="AY132" s="1">
        <v>0</v>
      </c>
      <c r="AZ132" s="1">
        <v>0</v>
      </c>
      <c r="BA132" s="1">
        <v>0</v>
      </c>
      <c r="BB132" s="1">
        <v>4257.4</v>
      </c>
      <c r="BC132" s="1" t="s">
        <v>400</v>
      </c>
    </row>
    <row r="133" s="1" customFormat="1" spans="1:55">
      <c r="A133" s="1" t="s">
        <v>58</v>
      </c>
      <c r="B133" s="5" t="s">
        <v>21</v>
      </c>
      <c r="C133" s="1">
        <v>10</v>
      </c>
      <c r="D133" s="10">
        <v>45528</v>
      </c>
      <c r="E133" s="1">
        <v>148</v>
      </c>
      <c r="F133" s="1" t="s">
        <v>217</v>
      </c>
      <c r="G133" s="5">
        <v>4881</v>
      </c>
      <c r="H133" s="1" t="s">
        <v>97</v>
      </c>
      <c r="I133" s="1" t="s">
        <v>129</v>
      </c>
      <c r="J133" s="1">
        <v>102.35</v>
      </c>
      <c r="K133" s="5">
        <v>0</v>
      </c>
      <c r="L133" s="1">
        <v>155.23</v>
      </c>
      <c r="M133" s="1">
        <v>770635.49</v>
      </c>
      <c r="N133" s="1">
        <v>1291614.02</v>
      </c>
      <c r="O133" s="1">
        <v>167.6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7053</v>
      </c>
      <c r="Y133" s="1">
        <v>0</v>
      </c>
      <c r="Z133" s="1">
        <v>0</v>
      </c>
      <c r="AA133" s="1">
        <v>0</v>
      </c>
      <c r="AB133" s="1">
        <v>0</v>
      </c>
      <c r="AC133" s="1">
        <v>1264.56</v>
      </c>
      <c r="AD133" s="1">
        <v>-276.3</v>
      </c>
      <c r="AE133" s="1">
        <v>0</v>
      </c>
      <c r="AF133" s="1">
        <v>0</v>
      </c>
      <c r="AG133" s="1">
        <v>0</v>
      </c>
      <c r="AH133" s="1">
        <v>0</v>
      </c>
      <c r="AI133" s="1">
        <v>12521.97</v>
      </c>
      <c r="AJ133" s="1">
        <v>0</v>
      </c>
      <c r="AM133" s="1">
        <v>10000</v>
      </c>
      <c r="AN133" s="1">
        <v>0</v>
      </c>
      <c r="AS133" s="5">
        <v>0</v>
      </c>
      <c r="AT133" s="5">
        <v>0</v>
      </c>
      <c r="AU133" s="1">
        <v>26.92</v>
      </c>
      <c r="AV133" s="1">
        <v>2950.64</v>
      </c>
      <c r="AW133" s="1">
        <v>2674.34</v>
      </c>
      <c r="AX133" s="1">
        <v>2674.34</v>
      </c>
      <c r="AY133" s="1">
        <v>0</v>
      </c>
      <c r="AZ133" s="1">
        <v>0</v>
      </c>
      <c r="BA133" s="1">
        <v>0</v>
      </c>
      <c r="BB133" s="1">
        <v>2674.34</v>
      </c>
      <c r="BC133" s="1" t="s">
        <v>400</v>
      </c>
    </row>
    <row r="134" s="1" customFormat="1" spans="1:55">
      <c r="A134" s="1" t="s">
        <v>58</v>
      </c>
      <c r="B134" s="5" t="s">
        <v>21</v>
      </c>
      <c r="C134" s="1">
        <v>10</v>
      </c>
      <c r="D134" s="10">
        <v>45528</v>
      </c>
      <c r="E134" s="1">
        <v>148</v>
      </c>
      <c r="F134" s="1" t="s">
        <v>218</v>
      </c>
      <c r="G134" s="5">
        <v>5109</v>
      </c>
      <c r="H134" s="1" t="s">
        <v>93</v>
      </c>
      <c r="I134" s="1" t="s">
        <v>129</v>
      </c>
      <c r="J134" s="1">
        <v>102.35</v>
      </c>
      <c r="K134" s="5">
        <v>0</v>
      </c>
      <c r="L134" s="1">
        <v>155.23</v>
      </c>
      <c r="M134" s="1">
        <v>924855.03</v>
      </c>
      <c r="N134" s="1">
        <v>1610806.08</v>
      </c>
      <c r="O134" s="1">
        <v>174.17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8465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15232.7</v>
      </c>
      <c r="AJ134" s="1">
        <v>0</v>
      </c>
      <c r="AM134" s="1">
        <v>17000</v>
      </c>
      <c r="AN134" s="1">
        <v>0</v>
      </c>
      <c r="AS134" s="5">
        <v>0</v>
      </c>
      <c r="AT134" s="5">
        <v>0</v>
      </c>
      <c r="AU134" s="1">
        <v>30.07</v>
      </c>
      <c r="AV134" s="1">
        <v>2948.2</v>
      </c>
      <c r="AW134" s="1">
        <v>2948.2</v>
      </c>
      <c r="AX134" s="1">
        <v>2948.2</v>
      </c>
      <c r="AY134" s="1">
        <v>0</v>
      </c>
      <c r="AZ134" s="1">
        <v>0</v>
      </c>
      <c r="BA134" s="1">
        <v>0</v>
      </c>
      <c r="BB134" s="1">
        <v>2948.2</v>
      </c>
      <c r="BC134" s="1" t="s">
        <v>400</v>
      </c>
    </row>
    <row r="135" s="1" customFormat="1" spans="1:55">
      <c r="A135" s="1" t="s">
        <v>58</v>
      </c>
      <c r="B135" s="5" t="s">
        <v>21</v>
      </c>
      <c r="C135" s="1">
        <v>10</v>
      </c>
      <c r="D135" s="10">
        <v>45528</v>
      </c>
      <c r="E135" s="1">
        <v>148</v>
      </c>
      <c r="F135" s="1" t="s">
        <v>219</v>
      </c>
      <c r="G135" s="5">
        <v>5122</v>
      </c>
      <c r="H135" s="1" t="s">
        <v>117</v>
      </c>
      <c r="I135" s="1" t="s">
        <v>129</v>
      </c>
      <c r="J135" s="1">
        <v>102.35</v>
      </c>
      <c r="K135" s="5">
        <v>0</v>
      </c>
      <c r="L135" s="1">
        <v>155.23</v>
      </c>
      <c r="M135" s="1">
        <v>616646.51</v>
      </c>
      <c r="N135" s="1">
        <v>950822.83</v>
      </c>
      <c r="O135" s="1">
        <v>154.19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5644</v>
      </c>
      <c r="Y135" s="1">
        <v>0</v>
      </c>
      <c r="Z135" s="1">
        <v>0</v>
      </c>
      <c r="AA135" s="1">
        <v>0</v>
      </c>
      <c r="AB135" s="1">
        <v>0</v>
      </c>
      <c r="AC135" s="1">
        <v>785.46</v>
      </c>
      <c r="AD135" s="1">
        <v>0</v>
      </c>
      <c r="AE135" s="1">
        <v>0</v>
      </c>
      <c r="AF135" s="1">
        <v>0</v>
      </c>
      <c r="AG135" s="1">
        <v>0</v>
      </c>
      <c r="AH135" s="1">
        <v>0</v>
      </c>
      <c r="AI135" s="1">
        <v>11656.72</v>
      </c>
      <c r="AJ135" s="1">
        <v>0</v>
      </c>
      <c r="AM135" s="1">
        <v>13000</v>
      </c>
      <c r="AN135" s="1">
        <v>0</v>
      </c>
      <c r="AS135" s="5">
        <v>0</v>
      </c>
      <c r="AT135" s="5">
        <v>0</v>
      </c>
      <c r="AU135" s="1">
        <v>19.28</v>
      </c>
      <c r="AV135" s="1">
        <v>1309.1</v>
      </c>
      <c r="AW135" s="1">
        <v>1309.1</v>
      </c>
      <c r="AX135" s="1">
        <v>1309.1</v>
      </c>
      <c r="AY135" s="1">
        <v>0</v>
      </c>
      <c r="AZ135" s="1">
        <v>0</v>
      </c>
      <c r="BA135" s="1">
        <v>0</v>
      </c>
      <c r="BB135" s="1">
        <v>1309.1</v>
      </c>
      <c r="BC135" s="1" t="s">
        <v>400</v>
      </c>
    </row>
    <row r="136" s="1" customFormat="1" spans="1:55">
      <c r="A136" s="1" t="s">
        <v>58</v>
      </c>
      <c r="B136" s="5" t="s">
        <v>21</v>
      </c>
      <c r="C136" s="1">
        <v>10</v>
      </c>
      <c r="D136" s="10">
        <v>45528</v>
      </c>
      <c r="E136" s="1">
        <v>148</v>
      </c>
      <c r="F136" s="1" t="s">
        <v>220</v>
      </c>
      <c r="G136" s="5">
        <v>5314</v>
      </c>
      <c r="H136" s="1" t="s">
        <v>97</v>
      </c>
      <c r="I136" s="1" t="s">
        <v>129</v>
      </c>
      <c r="J136" s="1">
        <v>102.35</v>
      </c>
      <c r="K136" s="5">
        <v>0</v>
      </c>
      <c r="L136" s="1">
        <v>0</v>
      </c>
      <c r="M136" s="1">
        <v>7031414.62</v>
      </c>
      <c r="N136" s="1">
        <v>4782182.34</v>
      </c>
      <c r="O136" s="1">
        <v>68.01</v>
      </c>
      <c r="P136" s="1">
        <v>780.11</v>
      </c>
      <c r="Q136" s="1">
        <v>0</v>
      </c>
      <c r="R136" s="1">
        <v>0</v>
      </c>
      <c r="S136" s="1">
        <v>0</v>
      </c>
      <c r="T136" s="1">
        <v>7.45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864.92</v>
      </c>
      <c r="AJ136" s="1">
        <v>0</v>
      </c>
      <c r="AM136" s="1">
        <v>6000</v>
      </c>
      <c r="AN136" s="1">
        <v>0</v>
      </c>
      <c r="AS136" s="5">
        <v>0</v>
      </c>
      <c r="AT136" s="5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0</v>
      </c>
      <c r="AZ136" s="1">
        <v>0</v>
      </c>
      <c r="BA136" s="1">
        <v>0</v>
      </c>
      <c r="BB136" s="1">
        <v>0</v>
      </c>
      <c r="BC136" s="1" t="s">
        <v>400</v>
      </c>
    </row>
    <row r="137" s="1" customFormat="1" hidden="1" spans="1:55">
      <c r="A137" s="1" t="s">
        <v>58</v>
      </c>
      <c r="B137" s="5" t="s">
        <v>21</v>
      </c>
      <c r="C137" s="1">
        <v>10</v>
      </c>
      <c r="D137" s="10">
        <v>45528</v>
      </c>
      <c r="E137" s="1">
        <v>148</v>
      </c>
      <c r="F137" s="1" t="s">
        <v>221</v>
      </c>
      <c r="G137" s="5">
        <v>2760</v>
      </c>
      <c r="H137" s="1" t="s">
        <v>65</v>
      </c>
      <c r="I137" s="1" t="s">
        <v>136</v>
      </c>
      <c r="J137" s="1">
        <v>102.35</v>
      </c>
      <c r="K137" s="5">
        <v>0</v>
      </c>
      <c r="L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M137" s="1">
        <v>5000</v>
      </c>
      <c r="AN137" s="1">
        <v>0</v>
      </c>
      <c r="AS137" s="5">
        <v>0</v>
      </c>
      <c r="AT137" s="5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 t="s">
        <v>400</v>
      </c>
    </row>
    <row r="138" s="1" customFormat="1" hidden="1" spans="1:55">
      <c r="A138" s="1" t="s">
        <v>58</v>
      </c>
      <c r="B138" s="5" t="s">
        <v>21</v>
      </c>
      <c r="C138" s="1">
        <v>10</v>
      </c>
      <c r="D138" s="10">
        <v>45528</v>
      </c>
      <c r="E138" s="1">
        <v>148</v>
      </c>
      <c r="F138" s="1" t="s">
        <v>222</v>
      </c>
      <c r="G138" s="5">
        <v>2671</v>
      </c>
      <c r="H138" s="1" t="s">
        <v>65</v>
      </c>
      <c r="I138" s="1" t="s">
        <v>223</v>
      </c>
      <c r="J138" s="1">
        <v>102.35</v>
      </c>
      <c r="K138" s="5">
        <v>0</v>
      </c>
      <c r="L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M138" s="1">
        <v>2000</v>
      </c>
      <c r="AN138" s="1">
        <v>0</v>
      </c>
      <c r="AS138" s="5">
        <v>0</v>
      </c>
      <c r="AT138" s="5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 t="s">
        <v>400</v>
      </c>
    </row>
    <row r="139" s="1" customFormat="1" hidden="1" spans="1:55">
      <c r="A139" s="1" t="s">
        <v>58</v>
      </c>
      <c r="B139" s="5" t="s">
        <v>21</v>
      </c>
      <c r="C139" s="1">
        <v>10</v>
      </c>
      <c r="D139" s="10">
        <v>45528</v>
      </c>
      <c r="E139" s="1">
        <v>148</v>
      </c>
      <c r="F139" s="1" t="s">
        <v>224</v>
      </c>
      <c r="G139" s="5">
        <v>5235</v>
      </c>
      <c r="H139" s="1" t="s">
        <v>65</v>
      </c>
      <c r="I139" s="1" t="s">
        <v>141</v>
      </c>
      <c r="J139" s="1">
        <v>102.35</v>
      </c>
      <c r="K139" s="5">
        <v>0</v>
      </c>
      <c r="L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M139" s="1">
        <v>6000</v>
      </c>
      <c r="AN139" s="1">
        <v>0</v>
      </c>
      <c r="AS139" s="5">
        <v>0</v>
      </c>
      <c r="AT139" s="5">
        <v>0</v>
      </c>
      <c r="AU139" s="1">
        <v>0</v>
      </c>
      <c r="AV139" s="1">
        <v>0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0</v>
      </c>
      <c r="BC139" s="1" t="s">
        <v>400</v>
      </c>
    </row>
    <row r="140" s="1" customFormat="1" hidden="1" spans="1:55">
      <c r="A140" s="1" t="s">
        <v>58</v>
      </c>
      <c r="B140" s="5" t="s">
        <v>21</v>
      </c>
      <c r="C140" s="1">
        <v>10</v>
      </c>
      <c r="D140" s="10">
        <v>45528</v>
      </c>
      <c r="E140" s="1">
        <v>148</v>
      </c>
      <c r="F140" s="1" t="s">
        <v>225</v>
      </c>
      <c r="G140" s="5">
        <v>4193</v>
      </c>
      <c r="H140" s="1" t="s">
        <v>65</v>
      </c>
      <c r="I140" s="1" t="s">
        <v>143</v>
      </c>
      <c r="J140" s="1">
        <v>102.35</v>
      </c>
      <c r="K140" s="5">
        <v>0</v>
      </c>
      <c r="L140" s="1">
        <v>0</v>
      </c>
      <c r="M140" s="1">
        <v>5626307.48</v>
      </c>
      <c r="N140" s="1">
        <v>3505712.11</v>
      </c>
      <c r="O140" s="1">
        <v>62.31</v>
      </c>
      <c r="P140" s="1">
        <v>624.23</v>
      </c>
      <c r="Q140" s="1">
        <v>0</v>
      </c>
      <c r="R140" s="1">
        <v>0</v>
      </c>
      <c r="S140" s="1">
        <v>0</v>
      </c>
      <c r="T140" s="1">
        <v>5.96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M140" s="1">
        <v>80000</v>
      </c>
      <c r="AN140" s="1">
        <v>1200</v>
      </c>
      <c r="AS140" s="5">
        <v>0</v>
      </c>
      <c r="AT140" s="5">
        <v>0</v>
      </c>
      <c r="AU140" s="1">
        <v>0</v>
      </c>
      <c r="AV140" s="1">
        <v>0</v>
      </c>
      <c r="AW140" s="1">
        <v>1200</v>
      </c>
      <c r="AX140" s="1">
        <v>1200</v>
      </c>
      <c r="AY140" s="1">
        <v>0</v>
      </c>
      <c r="AZ140" s="1">
        <v>0</v>
      </c>
      <c r="BA140" s="1">
        <v>0</v>
      </c>
      <c r="BB140" s="1">
        <v>0</v>
      </c>
      <c r="BC140" s="1" t="s">
        <v>400</v>
      </c>
    </row>
    <row r="141" s="1" customFormat="1" hidden="1" spans="1:55">
      <c r="A141" s="1" t="s">
        <v>58</v>
      </c>
      <c r="B141" s="5" t="s">
        <v>21</v>
      </c>
      <c r="C141" s="1">
        <v>10</v>
      </c>
      <c r="D141" s="10">
        <v>45528</v>
      </c>
      <c r="E141" s="1">
        <v>148</v>
      </c>
      <c r="F141" s="1" t="s">
        <v>226</v>
      </c>
      <c r="G141" s="5">
        <v>4474</v>
      </c>
      <c r="H141" s="1" t="s">
        <v>65</v>
      </c>
      <c r="I141" s="1" t="s">
        <v>143</v>
      </c>
      <c r="J141" s="1">
        <v>102.35</v>
      </c>
      <c r="K141" s="5">
        <v>0</v>
      </c>
      <c r="L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M141" s="1">
        <v>24000</v>
      </c>
      <c r="AN141" s="1">
        <v>240</v>
      </c>
      <c r="AS141" s="5">
        <v>0</v>
      </c>
      <c r="AT141" s="5">
        <v>0</v>
      </c>
      <c r="AU141" s="1">
        <v>0</v>
      </c>
      <c r="AV141" s="1">
        <v>0</v>
      </c>
      <c r="AW141" s="1">
        <v>240</v>
      </c>
      <c r="AX141" s="1">
        <v>240</v>
      </c>
      <c r="AY141" s="1">
        <v>0</v>
      </c>
      <c r="AZ141" s="1">
        <v>0</v>
      </c>
      <c r="BA141" s="1">
        <v>0</v>
      </c>
      <c r="BB141" s="1">
        <v>0</v>
      </c>
      <c r="BC141" s="1" t="s">
        <v>400</v>
      </c>
    </row>
    <row r="142" s="1" customFormat="1" hidden="1" spans="1:55">
      <c r="A142" s="1" t="s">
        <v>58</v>
      </c>
      <c r="B142" s="5" t="s">
        <v>22</v>
      </c>
      <c r="C142" s="1">
        <v>7</v>
      </c>
      <c r="D142" s="10">
        <v>45528</v>
      </c>
      <c r="E142" s="1">
        <v>148</v>
      </c>
      <c r="F142" s="1" t="s">
        <v>227</v>
      </c>
      <c r="G142" s="5">
        <v>5136</v>
      </c>
      <c r="H142" s="1" t="s">
        <v>65</v>
      </c>
      <c r="I142" s="1" t="s">
        <v>159</v>
      </c>
      <c r="J142" s="1">
        <v>104.04</v>
      </c>
      <c r="K142" s="5">
        <v>0</v>
      </c>
      <c r="L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M142" s="1">
        <v>30000</v>
      </c>
      <c r="AN142" s="1">
        <v>300</v>
      </c>
      <c r="AS142" s="5">
        <v>0</v>
      </c>
      <c r="AT142" s="5">
        <v>0</v>
      </c>
      <c r="AU142" s="1">
        <v>0</v>
      </c>
      <c r="AV142" s="1">
        <v>0</v>
      </c>
      <c r="AW142" s="1">
        <v>300</v>
      </c>
      <c r="AX142" s="1">
        <v>300</v>
      </c>
      <c r="AY142" s="1">
        <v>0</v>
      </c>
      <c r="AZ142" s="1">
        <v>0</v>
      </c>
      <c r="BA142" s="1">
        <v>0</v>
      </c>
      <c r="BB142" s="1">
        <v>0</v>
      </c>
      <c r="BC142" s="1" t="s">
        <v>400</v>
      </c>
    </row>
    <row r="143" s="1" customFormat="1" hidden="1" spans="1:55">
      <c r="A143" s="1" t="s">
        <v>58</v>
      </c>
      <c r="B143" s="5" t="s">
        <v>22</v>
      </c>
      <c r="C143" s="1">
        <v>7</v>
      </c>
      <c r="D143" s="10">
        <v>45528</v>
      </c>
      <c r="E143" s="1">
        <v>148</v>
      </c>
      <c r="F143" s="1" t="s">
        <v>228</v>
      </c>
      <c r="G143" s="5">
        <v>1930</v>
      </c>
      <c r="H143" s="1" t="s">
        <v>65</v>
      </c>
      <c r="I143" s="1" t="s">
        <v>63</v>
      </c>
      <c r="J143" s="1">
        <v>104.04</v>
      </c>
      <c r="K143" s="5">
        <v>0</v>
      </c>
      <c r="L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S143" s="5">
        <v>0</v>
      </c>
      <c r="AT143" s="5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 t="s">
        <v>400</v>
      </c>
    </row>
    <row r="144" s="1" customFormat="1" hidden="1" spans="1:55">
      <c r="A144" s="1" t="s">
        <v>58</v>
      </c>
      <c r="B144" s="5" t="s">
        <v>22</v>
      </c>
      <c r="C144" s="1">
        <v>7</v>
      </c>
      <c r="D144" s="10">
        <v>45528</v>
      </c>
      <c r="E144" s="1">
        <v>148</v>
      </c>
      <c r="F144" s="1" t="s">
        <v>229</v>
      </c>
      <c r="G144" s="5">
        <v>3081</v>
      </c>
      <c r="H144" s="1" t="s">
        <v>65</v>
      </c>
      <c r="I144" s="1" t="s">
        <v>68</v>
      </c>
      <c r="J144" s="1">
        <v>104.04</v>
      </c>
      <c r="K144" s="5">
        <v>0</v>
      </c>
      <c r="L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M144" s="1">
        <v>5000</v>
      </c>
      <c r="AN144" s="1">
        <v>0</v>
      </c>
      <c r="AS144" s="5">
        <v>0</v>
      </c>
      <c r="AT144" s="5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0</v>
      </c>
      <c r="BC144" s="1" t="s">
        <v>400</v>
      </c>
    </row>
    <row r="145" s="1" customFormat="1" hidden="1" spans="1:55">
      <c r="A145" s="1" t="s">
        <v>58</v>
      </c>
      <c r="B145" s="5" t="s">
        <v>22</v>
      </c>
      <c r="C145" s="1">
        <v>7</v>
      </c>
      <c r="D145" s="10">
        <v>45528</v>
      </c>
      <c r="E145" s="1">
        <v>148</v>
      </c>
      <c r="F145" s="1" t="s">
        <v>230</v>
      </c>
      <c r="G145" s="5">
        <v>4404</v>
      </c>
      <c r="H145" s="1" t="s">
        <v>65</v>
      </c>
      <c r="I145" s="1" t="s">
        <v>68</v>
      </c>
      <c r="J145" s="1">
        <v>104.04</v>
      </c>
      <c r="K145" s="5">
        <v>0</v>
      </c>
      <c r="L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M145" s="1">
        <v>6000</v>
      </c>
      <c r="AN145" s="1">
        <v>330</v>
      </c>
      <c r="AS145" s="5">
        <v>0</v>
      </c>
      <c r="AT145" s="5">
        <v>0</v>
      </c>
      <c r="AU145" s="1">
        <v>0</v>
      </c>
      <c r="AV145" s="1">
        <v>0</v>
      </c>
      <c r="AW145" s="1">
        <v>330</v>
      </c>
      <c r="AX145" s="1">
        <v>330</v>
      </c>
      <c r="AY145" s="1">
        <v>0</v>
      </c>
      <c r="AZ145" s="1">
        <v>0</v>
      </c>
      <c r="BA145" s="1">
        <v>0</v>
      </c>
      <c r="BB145" s="1">
        <v>0</v>
      </c>
      <c r="BC145" s="1" t="s">
        <v>400</v>
      </c>
    </row>
    <row r="146" s="1" customFormat="1" hidden="1" spans="1:55">
      <c r="A146" s="1" t="s">
        <v>58</v>
      </c>
      <c r="B146" s="5" t="s">
        <v>22</v>
      </c>
      <c r="C146" s="1">
        <v>7</v>
      </c>
      <c r="D146" s="10">
        <v>45528</v>
      </c>
      <c r="E146" s="1">
        <v>148</v>
      </c>
      <c r="F146" s="1" t="s">
        <v>231</v>
      </c>
      <c r="G146" s="5">
        <v>4976</v>
      </c>
      <c r="H146" s="1" t="s">
        <v>65</v>
      </c>
      <c r="I146" s="1" t="s">
        <v>68</v>
      </c>
      <c r="J146" s="1">
        <v>104.04</v>
      </c>
      <c r="K146" s="5">
        <v>0</v>
      </c>
      <c r="L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M146" s="1">
        <v>32000</v>
      </c>
      <c r="AN146" s="1">
        <v>687.5</v>
      </c>
      <c r="AS146" s="5">
        <v>0</v>
      </c>
      <c r="AT146" s="5">
        <v>0</v>
      </c>
      <c r="AU146" s="1">
        <v>0</v>
      </c>
      <c r="AV146" s="1">
        <v>0</v>
      </c>
      <c r="AW146" s="1">
        <v>687.5</v>
      </c>
      <c r="AX146" s="1">
        <v>687.5</v>
      </c>
      <c r="AY146" s="1">
        <v>0</v>
      </c>
      <c r="AZ146" s="1">
        <v>0</v>
      </c>
      <c r="BA146" s="1">
        <v>0</v>
      </c>
      <c r="BB146" s="1">
        <v>0</v>
      </c>
      <c r="BC146" s="1" t="s">
        <v>400</v>
      </c>
    </row>
    <row r="147" s="1" customFormat="1" hidden="1" spans="1:55">
      <c r="A147" s="1" t="s">
        <v>58</v>
      </c>
      <c r="B147" s="5" t="s">
        <v>22</v>
      </c>
      <c r="C147" s="1">
        <v>7</v>
      </c>
      <c r="D147" s="10">
        <v>45528</v>
      </c>
      <c r="E147" s="1">
        <v>148</v>
      </c>
      <c r="F147" s="1" t="s">
        <v>232</v>
      </c>
      <c r="G147" s="5">
        <v>5129</v>
      </c>
      <c r="H147" s="1" t="s">
        <v>65</v>
      </c>
      <c r="I147" s="1" t="s">
        <v>68</v>
      </c>
      <c r="J147" s="1">
        <v>104.04</v>
      </c>
      <c r="K147" s="5">
        <v>0</v>
      </c>
      <c r="L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M147" s="1">
        <v>38000</v>
      </c>
      <c r="AN147" s="1">
        <v>475</v>
      </c>
      <c r="AS147" s="5">
        <v>0</v>
      </c>
      <c r="AT147" s="5">
        <v>0</v>
      </c>
      <c r="AU147" s="1">
        <v>0</v>
      </c>
      <c r="AV147" s="1">
        <v>0</v>
      </c>
      <c r="AW147" s="1">
        <v>475</v>
      </c>
      <c r="AX147" s="1">
        <v>475</v>
      </c>
      <c r="AY147" s="1">
        <v>0</v>
      </c>
      <c r="AZ147" s="1">
        <v>0</v>
      </c>
      <c r="BA147" s="1">
        <v>0</v>
      </c>
      <c r="BB147" s="1">
        <v>0</v>
      </c>
      <c r="BC147" s="1" t="s">
        <v>400</v>
      </c>
    </row>
    <row r="148" s="1" customFormat="1" hidden="1" spans="1:55">
      <c r="A148" s="1" t="s">
        <v>58</v>
      </c>
      <c r="B148" s="5" t="s">
        <v>22</v>
      </c>
      <c r="C148" s="1">
        <v>7</v>
      </c>
      <c r="D148" s="10">
        <v>45528</v>
      </c>
      <c r="E148" s="1">
        <v>148</v>
      </c>
      <c r="F148" s="1" t="s">
        <v>233</v>
      </c>
      <c r="G148" s="5">
        <v>5263</v>
      </c>
      <c r="H148" s="1" t="s">
        <v>65</v>
      </c>
      <c r="I148" s="1" t="s">
        <v>68</v>
      </c>
      <c r="J148" s="1">
        <v>104.04</v>
      </c>
      <c r="K148" s="5">
        <v>0</v>
      </c>
      <c r="L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M148" s="1">
        <v>15000</v>
      </c>
      <c r="AN148" s="1">
        <v>0</v>
      </c>
      <c r="AS148" s="5">
        <v>0</v>
      </c>
      <c r="AT148" s="5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0</v>
      </c>
      <c r="BC148" s="1" t="s">
        <v>400</v>
      </c>
    </row>
    <row r="149" s="1" customFormat="1" hidden="1" spans="1:55">
      <c r="A149" s="1" t="s">
        <v>58</v>
      </c>
      <c r="B149" s="5" t="s">
        <v>22</v>
      </c>
      <c r="C149" s="1">
        <v>7</v>
      </c>
      <c r="D149" s="10">
        <v>45528</v>
      </c>
      <c r="E149" s="1">
        <v>148</v>
      </c>
      <c r="F149" s="1" t="s">
        <v>234</v>
      </c>
      <c r="G149" s="5">
        <v>1933</v>
      </c>
      <c r="H149" s="1" t="s">
        <v>65</v>
      </c>
      <c r="I149" s="1" t="s">
        <v>75</v>
      </c>
      <c r="J149" s="1">
        <v>104.04</v>
      </c>
      <c r="K149" s="5">
        <v>0</v>
      </c>
      <c r="L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M149" s="1">
        <v>58000</v>
      </c>
      <c r="AN149" s="1">
        <v>450</v>
      </c>
      <c r="AS149" s="5">
        <v>0</v>
      </c>
      <c r="AT149" s="5">
        <v>0</v>
      </c>
      <c r="AU149" s="1">
        <v>0</v>
      </c>
      <c r="AV149" s="1">
        <v>0</v>
      </c>
      <c r="AW149" s="1">
        <v>450</v>
      </c>
      <c r="AX149" s="1">
        <v>450</v>
      </c>
      <c r="AY149" s="1">
        <v>0</v>
      </c>
      <c r="AZ149" s="1">
        <v>0</v>
      </c>
      <c r="BA149" s="1">
        <v>0</v>
      </c>
      <c r="BB149" s="1">
        <v>0</v>
      </c>
      <c r="BC149" s="1" t="s">
        <v>400</v>
      </c>
    </row>
    <row r="150" s="1" customFormat="1" hidden="1" spans="1:55">
      <c r="A150" s="1" t="s">
        <v>58</v>
      </c>
      <c r="B150" s="5" t="s">
        <v>22</v>
      </c>
      <c r="C150" s="1">
        <v>7</v>
      </c>
      <c r="D150" s="10">
        <v>45528</v>
      </c>
      <c r="E150" s="1">
        <v>148</v>
      </c>
      <c r="F150" s="1" t="s">
        <v>235</v>
      </c>
      <c r="G150" s="5">
        <v>4197</v>
      </c>
      <c r="H150" s="1" t="s">
        <v>65</v>
      </c>
      <c r="I150" s="1" t="s">
        <v>75</v>
      </c>
      <c r="J150" s="1">
        <v>104.04</v>
      </c>
      <c r="K150" s="5">
        <v>0</v>
      </c>
      <c r="L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M150" s="1">
        <v>15000</v>
      </c>
      <c r="AN150" s="1">
        <v>1200</v>
      </c>
      <c r="AS150" s="5">
        <v>0</v>
      </c>
      <c r="AT150" s="5">
        <v>0</v>
      </c>
      <c r="AU150" s="1">
        <v>0</v>
      </c>
      <c r="AV150" s="1">
        <v>0</v>
      </c>
      <c r="AW150" s="1">
        <v>1200</v>
      </c>
      <c r="AX150" s="1">
        <v>1200</v>
      </c>
      <c r="AY150" s="1">
        <v>0</v>
      </c>
      <c r="AZ150" s="1">
        <v>0</v>
      </c>
      <c r="BA150" s="1">
        <v>0</v>
      </c>
      <c r="BB150" s="1">
        <v>0</v>
      </c>
      <c r="BC150" s="1" t="s">
        <v>400</v>
      </c>
    </row>
    <row r="151" s="1" customFormat="1" hidden="1" spans="1:55">
      <c r="A151" s="1" t="s">
        <v>58</v>
      </c>
      <c r="B151" s="5" t="s">
        <v>22</v>
      </c>
      <c r="C151" s="1">
        <v>7</v>
      </c>
      <c r="D151" s="10">
        <v>45528</v>
      </c>
      <c r="E151" s="1">
        <v>148</v>
      </c>
      <c r="F151" s="1" t="s">
        <v>236</v>
      </c>
      <c r="G151" s="5">
        <v>2172</v>
      </c>
      <c r="H151" s="1" t="s">
        <v>65</v>
      </c>
      <c r="I151" s="1" t="s">
        <v>61</v>
      </c>
      <c r="J151" s="1">
        <v>104.04</v>
      </c>
      <c r="K151" s="5">
        <v>0</v>
      </c>
      <c r="L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S151" s="5">
        <v>0</v>
      </c>
      <c r="AT151" s="5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0</v>
      </c>
      <c r="BC151" s="1" t="s">
        <v>400</v>
      </c>
    </row>
    <row r="152" s="1" customFormat="1" hidden="1" spans="1:55">
      <c r="A152" s="1" t="s">
        <v>58</v>
      </c>
      <c r="B152" s="5" t="s">
        <v>22</v>
      </c>
      <c r="C152" s="1">
        <v>7</v>
      </c>
      <c r="D152" s="10">
        <v>45528</v>
      </c>
      <c r="E152" s="1">
        <v>148</v>
      </c>
      <c r="F152" s="1" t="s">
        <v>237</v>
      </c>
      <c r="G152" s="5">
        <v>4194</v>
      </c>
      <c r="H152" s="1" t="s">
        <v>65</v>
      </c>
      <c r="I152" s="1" t="s">
        <v>61</v>
      </c>
      <c r="J152" s="1">
        <v>104.04</v>
      </c>
      <c r="K152" s="5">
        <v>0</v>
      </c>
      <c r="L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S152" s="5">
        <v>0</v>
      </c>
      <c r="AT152" s="5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">
        <v>0</v>
      </c>
      <c r="BA152" s="1">
        <v>0</v>
      </c>
      <c r="BB152" s="1">
        <v>0</v>
      </c>
      <c r="BC152" s="1" t="s">
        <v>400</v>
      </c>
    </row>
    <row r="153" s="1" customFormat="1" hidden="1" spans="1:55">
      <c r="A153" s="1" t="s">
        <v>58</v>
      </c>
      <c r="B153" s="5" t="s">
        <v>22</v>
      </c>
      <c r="C153" s="1">
        <v>7</v>
      </c>
      <c r="D153" s="10">
        <v>45528</v>
      </c>
      <c r="E153" s="1">
        <v>148</v>
      </c>
      <c r="F153" s="1" t="s">
        <v>238</v>
      </c>
      <c r="G153" s="5">
        <v>5165</v>
      </c>
      <c r="H153" s="1" t="s">
        <v>65</v>
      </c>
      <c r="I153" s="1" t="s">
        <v>61</v>
      </c>
      <c r="J153" s="1">
        <v>104.04</v>
      </c>
      <c r="K153" s="5">
        <v>0</v>
      </c>
      <c r="L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S153" s="5">
        <v>0</v>
      </c>
      <c r="AT153" s="5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 t="s">
        <v>400</v>
      </c>
    </row>
    <row r="154" s="1" customFormat="1" hidden="1" spans="1:55">
      <c r="A154" s="1" t="s">
        <v>58</v>
      </c>
      <c r="B154" s="5" t="s">
        <v>22</v>
      </c>
      <c r="C154" s="1">
        <v>7</v>
      </c>
      <c r="D154" s="10">
        <v>45528</v>
      </c>
      <c r="E154" s="1">
        <v>148</v>
      </c>
      <c r="F154" s="1" t="s">
        <v>239</v>
      </c>
      <c r="G154" s="5">
        <v>5214</v>
      </c>
      <c r="H154" s="1" t="s">
        <v>65</v>
      </c>
      <c r="I154" s="1" t="s">
        <v>172</v>
      </c>
      <c r="J154" s="1">
        <v>104.04</v>
      </c>
      <c r="K154" s="5">
        <v>0</v>
      </c>
      <c r="L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M154" s="1">
        <v>-12000</v>
      </c>
      <c r="AN154" s="1">
        <v>0</v>
      </c>
      <c r="AS154" s="5">
        <v>0</v>
      </c>
      <c r="AT154" s="5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 t="s">
        <v>400</v>
      </c>
    </row>
    <row r="155" s="1" customFormat="1" hidden="1" spans="1:55">
      <c r="A155" s="1" t="s">
        <v>58</v>
      </c>
      <c r="B155" s="5" t="s">
        <v>22</v>
      </c>
      <c r="C155" s="1">
        <v>7</v>
      </c>
      <c r="D155" s="10">
        <v>45528</v>
      </c>
      <c r="E155" s="1">
        <v>148</v>
      </c>
      <c r="F155" s="1" t="s">
        <v>240</v>
      </c>
      <c r="G155" s="5">
        <v>5290</v>
      </c>
      <c r="H155" s="1" t="s">
        <v>65</v>
      </c>
      <c r="I155" s="1" t="s">
        <v>172</v>
      </c>
      <c r="J155" s="1">
        <v>104.04</v>
      </c>
      <c r="K155" s="5">
        <v>0</v>
      </c>
      <c r="L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0</v>
      </c>
      <c r="AI155" s="1">
        <v>0</v>
      </c>
      <c r="AJ155" s="1">
        <v>0</v>
      </c>
      <c r="AM155" s="1">
        <v>10000</v>
      </c>
      <c r="AN155" s="1">
        <v>0</v>
      </c>
      <c r="AS155" s="5">
        <v>0</v>
      </c>
      <c r="AT155" s="5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0</v>
      </c>
      <c r="BA155" s="1">
        <v>0</v>
      </c>
      <c r="BB155" s="1">
        <v>0</v>
      </c>
      <c r="BC155" s="1" t="s">
        <v>400</v>
      </c>
    </row>
    <row r="156" s="1" customFormat="1" hidden="1" spans="1:55">
      <c r="A156" s="1" t="s">
        <v>58</v>
      </c>
      <c r="B156" s="5" t="s">
        <v>22</v>
      </c>
      <c r="C156" s="1">
        <v>7</v>
      </c>
      <c r="D156" s="10">
        <v>45528</v>
      </c>
      <c r="E156" s="1">
        <v>148</v>
      </c>
      <c r="F156" s="1" t="s">
        <v>241</v>
      </c>
      <c r="G156" s="5">
        <v>2113</v>
      </c>
      <c r="H156" s="1" t="s">
        <v>65</v>
      </c>
      <c r="I156" s="1" t="s">
        <v>88</v>
      </c>
      <c r="J156" s="1">
        <v>104.04</v>
      </c>
      <c r="K156" s="5">
        <v>0</v>
      </c>
      <c r="L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S156" s="5">
        <v>0</v>
      </c>
      <c r="AT156" s="5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 t="s">
        <v>400</v>
      </c>
    </row>
    <row r="157" s="1" customFormat="1" hidden="1" spans="1:55">
      <c r="A157" s="1" t="s">
        <v>58</v>
      </c>
      <c r="B157" s="5" t="s">
        <v>22</v>
      </c>
      <c r="C157" s="1">
        <v>7</v>
      </c>
      <c r="D157" s="10">
        <v>45528</v>
      </c>
      <c r="E157" s="1">
        <v>148</v>
      </c>
      <c r="F157" s="1" t="s">
        <v>242</v>
      </c>
      <c r="G157" s="5">
        <v>5164</v>
      </c>
      <c r="H157" s="1" t="s">
        <v>65</v>
      </c>
      <c r="I157" s="1" t="s">
        <v>90</v>
      </c>
      <c r="J157" s="1">
        <v>104.04</v>
      </c>
      <c r="K157" s="5">
        <v>0</v>
      </c>
      <c r="L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0</v>
      </c>
      <c r="AM157" s="1">
        <v>94000</v>
      </c>
      <c r="AN157" s="1">
        <v>1485</v>
      </c>
      <c r="AS157" s="5">
        <v>0</v>
      </c>
      <c r="AT157" s="5">
        <v>0</v>
      </c>
      <c r="AU157" s="1">
        <v>0</v>
      </c>
      <c r="AV157" s="1">
        <v>0</v>
      </c>
      <c r="AW157" s="1">
        <v>1485</v>
      </c>
      <c r="AX157" s="1">
        <v>1485</v>
      </c>
      <c r="AY157" s="1">
        <v>0</v>
      </c>
      <c r="AZ157" s="1">
        <v>0</v>
      </c>
      <c r="BA157" s="1">
        <v>0</v>
      </c>
      <c r="BB157" s="1">
        <v>0</v>
      </c>
      <c r="BC157" s="1" t="s">
        <v>400</v>
      </c>
    </row>
    <row r="158" s="1" customFormat="1" hidden="1" spans="1:55">
      <c r="A158" s="1" t="s">
        <v>58</v>
      </c>
      <c r="B158" s="5" t="s">
        <v>22</v>
      </c>
      <c r="C158" s="1">
        <v>7</v>
      </c>
      <c r="D158" s="10">
        <v>45528</v>
      </c>
      <c r="E158" s="1">
        <v>148</v>
      </c>
      <c r="F158" s="1" t="s">
        <v>243</v>
      </c>
      <c r="G158" s="5">
        <v>1944</v>
      </c>
      <c r="H158" s="1" t="s">
        <v>97</v>
      </c>
      <c r="I158" s="1" t="s">
        <v>94</v>
      </c>
      <c r="J158" s="1">
        <v>104.04</v>
      </c>
      <c r="K158" s="5">
        <v>8.19</v>
      </c>
      <c r="L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52.55</v>
      </c>
      <c r="AH158" s="1">
        <v>0</v>
      </c>
      <c r="AI158" s="1">
        <v>0</v>
      </c>
      <c r="AJ158" s="1">
        <v>0</v>
      </c>
      <c r="AL158" s="1">
        <v>50000</v>
      </c>
      <c r="AO158" s="1">
        <v>0</v>
      </c>
      <c r="AP158" s="1">
        <v>0</v>
      </c>
      <c r="AQ158" s="1">
        <v>0</v>
      </c>
      <c r="AR158" s="1">
        <v>0</v>
      </c>
      <c r="AS158" s="5">
        <v>0</v>
      </c>
      <c r="AT158" s="5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 t="s">
        <v>400</v>
      </c>
    </row>
    <row r="159" s="1" customFormat="1" hidden="1" spans="1:55">
      <c r="A159" s="1" t="s">
        <v>58</v>
      </c>
      <c r="B159" s="5" t="s">
        <v>22</v>
      </c>
      <c r="C159" s="1">
        <v>7</v>
      </c>
      <c r="D159" s="10">
        <v>45528</v>
      </c>
      <c r="E159" s="1">
        <v>148</v>
      </c>
      <c r="F159" s="1" t="s">
        <v>244</v>
      </c>
      <c r="G159" s="5">
        <v>2100</v>
      </c>
      <c r="H159" s="1" t="s">
        <v>97</v>
      </c>
      <c r="I159" s="1" t="s">
        <v>94</v>
      </c>
      <c r="J159" s="1">
        <v>104.04</v>
      </c>
      <c r="K159" s="5">
        <v>8.19</v>
      </c>
      <c r="L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2.22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611.13</v>
      </c>
      <c r="AF159" s="1">
        <v>-87.6</v>
      </c>
      <c r="AG159" s="1">
        <v>388.36</v>
      </c>
      <c r="AH159" s="1">
        <v>0</v>
      </c>
      <c r="AI159" s="1">
        <v>0</v>
      </c>
      <c r="AJ159" s="1">
        <v>0</v>
      </c>
      <c r="AL159" s="1">
        <v>50000</v>
      </c>
      <c r="AM159" s="1">
        <v>25000</v>
      </c>
      <c r="AN159" s="1">
        <v>0</v>
      </c>
      <c r="AO159" s="1">
        <v>0</v>
      </c>
      <c r="AP159" s="1">
        <v>0</v>
      </c>
      <c r="AQ159" s="1">
        <v>0</v>
      </c>
      <c r="AR159" s="1">
        <v>700</v>
      </c>
      <c r="AS159" s="5">
        <v>0</v>
      </c>
      <c r="AT159" s="5">
        <v>0</v>
      </c>
      <c r="AU159" s="1">
        <v>0</v>
      </c>
      <c r="AV159" s="1">
        <v>0</v>
      </c>
      <c r="AW159" s="1">
        <v>-87.6</v>
      </c>
      <c r="AX159" s="1">
        <v>-87.6</v>
      </c>
      <c r="AY159" s="1">
        <v>0</v>
      </c>
      <c r="AZ159" s="1">
        <v>0</v>
      </c>
      <c r="BA159" s="1">
        <v>0</v>
      </c>
      <c r="BB159" s="1">
        <v>-87.6</v>
      </c>
      <c r="BC159" s="1" t="s">
        <v>400</v>
      </c>
    </row>
    <row r="160" s="1" customFormat="1" hidden="1" spans="1:55">
      <c r="A160" s="1" t="s">
        <v>58</v>
      </c>
      <c r="B160" s="5" t="s">
        <v>22</v>
      </c>
      <c r="C160" s="1">
        <v>7</v>
      </c>
      <c r="D160" s="10">
        <v>45528</v>
      </c>
      <c r="E160" s="1">
        <v>148</v>
      </c>
      <c r="F160" s="1" t="s">
        <v>245</v>
      </c>
      <c r="G160" s="5">
        <v>2102</v>
      </c>
      <c r="H160" s="1" t="s">
        <v>97</v>
      </c>
      <c r="I160" s="1" t="s">
        <v>94</v>
      </c>
      <c r="J160" s="1">
        <v>104.04</v>
      </c>
      <c r="K160" s="5">
        <v>8.19</v>
      </c>
      <c r="L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1.32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301.62</v>
      </c>
      <c r="AF160" s="1">
        <v>-80</v>
      </c>
      <c r="AG160" s="1">
        <v>245.61</v>
      </c>
      <c r="AH160" s="1">
        <v>0</v>
      </c>
      <c r="AI160" s="1">
        <v>0</v>
      </c>
      <c r="AJ160" s="1">
        <v>0</v>
      </c>
      <c r="AL160" s="1">
        <v>50000</v>
      </c>
      <c r="AM160" s="1">
        <v>15000</v>
      </c>
      <c r="AN160" s="1">
        <v>240</v>
      </c>
      <c r="AO160" s="1">
        <v>0</v>
      </c>
      <c r="AP160" s="1">
        <v>0</v>
      </c>
      <c r="AQ160" s="1">
        <v>0</v>
      </c>
      <c r="AR160" s="1">
        <v>700</v>
      </c>
      <c r="AS160" s="5">
        <v>0</v>
      </c>
      <c r="AT160" s="5">
        <v>0</v>
      </c>
      <c r="AU160" s="1">
        <v>0</v>
      </c>
      <c r="AV160" s="1">
        <v>0</v>
      </c>
      <c r="AW160" s="1">
        <v>160</v>
      </c>
      <c r="AX160" s="1">
        <v>160</v>
      </c>
      <c r="AY160" s="1">
        <v>0</v>
      </c>
      <c r="AZ160" s="1">
        <v>0</v>
      </c>
      <c r="BA160" s="1">
        <v>0</v>
      </c>
      <c r="BB160" s="1">
        <v>-80</v>
      </c>
      <c r="BC160" s="1" t="s">
        <v>400</v>
      </c>
    </row>
    <row r="161" s="1" customFormat="1" hidden="1" spans="1:55">
      <c r="A161" s="1" t="s">
        <v>58</v>
      </c>
      <c r="B161" s="5" t="s">
        <v>22</v>
      </c>
      <c r="C161" s="1">
        <v>7</v>
      </c>
      <c r="D161" s="10">
        <v>45528</v>
      </c>
      <c r="E161" s="1">
        <v>148</v>
      </c>
      <c r="F161" s="1" t="s">
        <v>246</v>
      </c>
      <c r="G161" s="5">
        <v>2171</v>
      </c>
      <c r="H161" s="1" t="s">
        <v>93</v>
      </c>
      <c r="I161" s="1" t="s">
        <v>94</v>
      </c>
      <c r="J161" s="1">
        <v>104.04</v>
      </c>
      <c r="K161" s="5">
        <v>8.19</v>
      </c>
      <c r="L161" s="1">
        <v>0</v>
      </c>
      <c r="M161" s="1">
        <v>11416219.17</v>
      </c>
      <c r="N161" s="1">
        <v>9185818.34</v>
      </c>
      <c r="O161" s="1">
        <v>80.46</v>
      </c>
      <c r="P161" s="1">
        <v>1282.12</v>
      </c>
      <c r="Q161" s="1">
        <v>0</v>
      </c>
      <c r="R161" s="1">
        <v>0</v>
      </c>
      <c r="S161" s="1">
        <v>0</v>
      </c>
      <c r="T161" s="1">
        <v>10.77</v>
      </c>
      <c r="U161" s="1">
        <v>15.39</v>
      </c>
      <c r="V161" s="1">
        <v>142.9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54.27</v>
      </c>
      <c r="AF161" s="1">
        <v>0</v>
      </c>
      <c r="AG161" s="1">
        <v>1398.01</v>
      </c>
      <c r="AH161" s="1">
        <v>0</v>
      </c>
      <c r="AI161" s="1">
        <v>0</v>
      </c>
      <c r="AJ161" s="1">
        <v>0</v>
      </c>
      <c r="AK161" s="1">
        <v>10.5</v>
      </c>
      <c r="AL161" s="1">
        <v>50000</v>
      </c>
      <c r="AM161" s="1">
        <v>13000</v>
      </c>
      <c r="AN161" s="1">
        <v>0</v>
      </c>
      <c r="AO161" s="1">
        <v>0</v>
      </c>
      <c r="AP161" s="1">
        <v>0</v>
      </c>
      <c r="AQ161" s="1">
        <v>0</v>
      </c>
      <c r="AR161" s="1">
        <v>700</v>
      </c>
      <c r="AS161" s="5">
        <v>5.4</v>
      </c>
      <c r="AT161" s="5">
        <v>0</v>
      </c>
      <c r="AU161" s="1">
        <v>0</v>
      </c>
      <c r="AV161" s="1">
        <v>0</v>
      </c>
      <c r="AW161" s="1">
        <v>10.5</v>
      </c>
      <c r="AX161" s="1">
        <v>10.5</v>
      </c>
      <c r="AY161" s="1">
        <v>0</v>
      </c>
      <c r="AZ161" s="1">
        <v>0</v>
      </c>
      <c r="BA161" s="1">
        <v>0</v>
      </c>
      <c r="BB161" s="1">
        <v>10.5</v>
      </c>
      <c r="BC161" s="1" t="s">
        <v>400</v>
      </c>
    </row>
    <row r="162" s="1" customFormat="1" hidden="1" spans="1:55">
      <c r="A162" s="1" t="s">
        <v>58</v>
      </c>
      <c r="B162" s="5" t="s">
        <v>22</v>
      </c>
      <c r="C162" s="1">
        <v>7</v>
      </c>
      <c r="D162" s="10">
        <v>45528</v>
      </c>
      <c r="E162" s="1">
        <v>148</v>
      </c>
      <c r="F162" s="1" t="s">
        <v>247</v>
      </c>
      <c r="G162" s="5">
        <v>2798</v>
      </c>
      <c r="H162" s="1" t="s">
        <v>97</v>
      </c>
      <c r="I162" s="1" t="s">
        <v>94</v>
      </c>
      <c r="J162" s="1">
        <v>104.04</v>
      </c>
      <c r="K162" s="5">
        <v>8.19</v>
      </c>
      <c r="L162" s="1">
        <v>0</v>
      </c>
      <c r="M162" s="1">
        <v>9512169.65</v>
      </c>
      <c r="N162" s="1">
        <v>10700098.88</v>
      </c>
      <c r="O162" s="1">
        <v>112.49</v>
      </c>
      <c r="P162" s="1">
        <v>1068.32</v>
      </c>
      <c r="Q162" s="1">
        <v>0</v>
      </c>
      <c r="R162" s="1">
        <v>0</v>
      </c>
      <c r="S162" s="1">
        <v>0</v>
      </c>
      <c r="T162" s="1">
        <v>8.97</v>
      </c>
      <c r="U162" s="1">
        <v>30.45</v>
      </c>
      <c r="V162" s="1">
        <v>339.46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48.99</v>
      </c>
      <c r="AF162" s="1">
        <v>0</v>
      </c>
      <c r="AG162" s="1">
        <v>1831.95</v>
      </c>
      <c r="AH162" s="1">
        <v>0</v>
      </c>
      <c r="AI162" s="1">
        <v>0</v>
      </c>
      <c r="AJ162" s="1">
        <v>0</v>
      </c>
      <c r="AL162" s="1">
        <v>50000</v>
      </c>
      <c r="AM162" s="1">
        <v>65000</v>
      </c>
      <c r="AN162" s="1">
        <v>310</v>
      </c>
      <c r="AO162" s="1">
        <v>0</v>
      </c>
      <c r="AP162" s="1">
        <v>0</v>
      </c>
      <c r="AQ162" s="1">
        <v>0</v>
      </c>
      <c r="AR162" s="1">
        <v>700</v>
      </c>
      <c r="AS162" s="5">
        <v>12.96</v>
      </c>
      <c r="AT162" s="5">
        <v>1015</v>
      </c>
      <c r="AU162" s="1">
        <v>0</v>
      </c>
      <c r="AV162" s="1">
        <v>0</v>
      </c>
      <c r="AW162" s="1">
        <v>1325</v>
      </c>
      <c r="AX162" s="1">
        <v>1325</v>
      </c>
      <c r="AY162" s="1">
        <v>0</v>
      </c>
      <c r="AZ162" s="1">
        <v>0</v>
      </c>
      <c r="BA162" s="1">
        <v>0</v>
      </c>
      <c r="BB162" s="1">
        <v>1015</v>
      </c>
      <c r="BC162" s="1" t="s">
        <v>400</v>
      </c>
    </row>
    <row r="163" s="1" customFormat="1" hidden="1" spans="1:55">
      <c r="A163" s="1" t="s">
        <v>58</v>
      </c>
      <c r="B163" s="5" t="s">
        <v>22</v>
      </c>
      <c r="C163" s="1">
        <v>7</v>
      </c>
      <c r="D163" s="10">
        <v>45528</v>
      </c>
      <c r="E163" s="1">
        <v>148</v>
      </c>
      <c r="F163" s="1" t="s">
        <v>248</v>
      </c>
      <c r="G163" s="5">
        <v>3080</v>
      </c>
      <c r="H163" s="1" t="s">
        <v>97</v>
      </c>
      <c r="I163" s="1" t="s">
        <v>94</v>
      </c>
      <c r="J163" s="1">
        <v>104.04</v>
      </c>
      <c r="K163" s="5">
        <v>8.19</v>
      </c>
      <c r="L163" s="1">
        <v>0</v>
      </c>
      <c r="M163" s="1">
        <v>9512169.65</v>
      </c>
      <c r="N163" s="1">
        <v>10934435.64</v>
      </c>
      <c r="O163" s="1">
        <v>114.95</v>
      </c>
      <c r="P163" s="1">
        <v>1068.32</v>
      </c>
      <c r="Q163" s="1">
        <v>0</v>
      </c>
      <c r="R163" s="1">
        <v>0</v>
      </c>
      <c r="S163" s="1">
        <v>0</v>
      </c>
      <c r="T163" s="1">
        <v>8.97</v>
      </c>
      <c r="U163" s="1">
        <v>7.8</v>
      </c>
      <c r="V163" s="1">
        <v>86.96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26.94</v>
      </c>
      <c r="AF163" s="1">
        <v>0</v>
      </c>
      <c r="AG163" s="1">
        <v>1660.61</v>
      </c>
      <c r="AH163" s="1">
        <v>0</v>
      </c>
      <c r="AI163" s="1">
        <v>0</v>
      </c>
      <c r="AJ163" s="1">
        <v>0</v>
      </c>
      <c r="AL163" s="1">
        <v>50000</v>
      </c>
      <c r="AM163" s="1">
        <v>-4000</v>
      </c>
      <c r="AN163" s="1">
        <v>0</v>
      </c>
      <c r="AO163" s="1">
        <v>0</v>
      </c>
      <c r="AP163" s="1">
        <v>0</v>
      </c>
      <c r="AQ163" s="1">
        <v>0</v>
      </c>
      <c r="AR163" s="1">
        <v>700</v>
      </c>
      <c r="AS163" s="5">
        <v>3.64</v>
      </c>
      <c r="AT163" s="5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 t="s">
        <v>400</v>
      </c>
    </row>
    <row r="164" s="1" customFormat="1" hidden="1" spans="1:55">
      <c r="A164" s="1" t="s">
        <v>58</v>
      </c>
      <c r="B164" s="5" t="s">
        <v>22</v>
      </c>
      <c r="C164" s="1">
        <v>7</v>
      </c>
      <c r="D164" s="10">
        <v>45528</v>
      </c>
      <c r="E164" s="1">
        <v>148</v>
      </c>
      <c r="F164" s="1" t="s">
        <v>249</v>
      </c>
      <c r="G164" s="5">
        <v>3213</v>
      </c>
      <c r="H164" s="1" t="s">
        <v>93</v>
      </c>
      <c r="I164" s="1" t="s">
        <v>94</v>
      </c>
      <c r="J164" s="1">
        <v>104.04</v>
      </c>
      <c r="K164" s="5">
        <v>8.19</v>
      </c>
      <c r="L164" s="1">
        <v>0</v>
      </c>
      <c r="M164" s="1">
        <v>11416219.17</v>
      </c>
      <c r="N164" s="1">
        <v>3469863.54</v>
      </c>
      <c r="O164" s="1">
        <v>30.39</v>
      </c>
      <c r="P164" s="1">
        <v>1282.12</v>
      </c>
      <c r="Q164" s="1">
        <v>0</v>
      </c>
      <c r="R164" s="1">
        <v>0</v>
      </c>
      <c r="S164" s="1">
        <v>0</v>
      </c>
      <c r="T164" s="1">
        <v>10.77</v>
      </c>
      <c r="U164" s="1">
        <v>4.32</v>
      </c>
      <c r="V164" s="1">
        <v>40.11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0.6</v>
      </c>
      <c r="AF164" s="1">
        <v>0</v>
      </c>
      <c r="AG164" s="1">
        <v>546.74</v>
      </c>
      <c r="AH164" s="1">
        <v>5467.4</v>
      </c>
      <c r="AI164" s="1">
        <v>0</v>
      </c>
      <c r="AJ164" s="1">
        <v>0</v>
      </c>
      <c r="AK164" s="1">
        <v>79.5</v>
      </c>
      <c r="AL164" s="1">
        <v>50000</v>
      </c>
      <c r="AO164" s="1">
        <v>0</v>
      </c>
      <c r="AP164" s="1">
        <v>0</v>
      </c>
      <c r="AQ164" s="1">
        <v>0</v>
      </c>
      <c r="AR164" s="1">
        <v>700</v>
      </c>
      <c r="AS164" s="5">
        <v>1.55</v>
      </c>
      <c r="AT164" s="5">
        <v>0</v>
      </c>
      <c r="AU164" s="1">
        <v>0</v>
      </c>
      <c r="AV164" s="1">
        <v>0</v>
      </c>
      <c r="AW164" s="1">
        <v>5546.9</v>
      </c>
      <c r="AX164" s="1">
        <v>5546.9</v>
      </c>
      <c r="AY164" s="1">
        <v>0</v>
      </c>
      <c r="AZ164" s="1">
        <v>0</v>
      </c>
      <c r="BA164" s="1">
        <v>0</v>
      </c>
      <c r="BB164" s="1">
        <v>5546.9</v>
      </c>
      <c r="BC164" s="1" t="s">
        <v>400</v>
      </c>
    </row>
    <row r="165" s="1" customFormat="1" hidden="1" spans="1:55">
      <c r="A165" s="1" t="s">
        <v>58</v>
      </c>
      <c r="B165" s="5" t="s">
        <v>22</v>
      </c>
      <c r="C165" s="1">
        <v>7</v>
      </c>
      <c r="D165" s="10">
        <v>45528</v>
      </c>
      <c r="E165" s="1">
        <v>148</v>
      </c>
      <c r="F165" s="1" t="s">
        <v>250</v>
      </c>
      <c r="G165" s="5">
        <v>3720</v>
      </c>
      <c r="H165" s="1" t="s">
        <v>97</v>
      </c>
      <c r="I165" s="1" t="s">
        <v>94</v>
      </c>
      <c r="J165" s="1">
        <v>104.04</v>
      </c>
      <c r="K165" s="5">
        <v>8.19</v>
      </c>
      <c r="L165" s="1">
        <v>0</v>
      </c>
      <c r="M165" s="1">
        <v>9512169.65</v>
      </c>
      <c r="N165" s="1">
        <v>11542301.48</v>
      </c>
      <c r="O165" s="1">
        <v>121.34</v>
      </c>
      <c r="P165" s="1">
        <v>1068.32</v>
      </c>
      <c r="Q165" s="1">
        <v>0</v>
      </c>
      <c r="R165" s="1">
        <v>0</v>
      </c>
      <c r="S165" s="1">
        <v>0</v>
      </c>
      <c r="T165" s="1">
        <v>8.97</v>
      </c>
      <c r="U165" s="1">
        <v>16.68</v>
      </c>
      <c r="V165" s="1">
        <v>185.95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30.84</v>
      </c>
      <c r="AF165" s="1">
        <v>0</v>
      </c>
      <c r="AG165" s="1">
        <v>1849.89</v>
      </c>
      <c r="AH165" s="1">
        <v>0</v>
      </c>
      <c r="AI165" s="1">
        <v>0</v>
      </c>
      <c r="AJ165" s="1">
        <v>0</v>
      </c>
      <c r="AL165" s="1">
        <v>50000</v>
      </c>
      <c r="AM165" s="1">
        <v>45000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5">
        <v>7.59</v>
      </c>
      <c r="AT165" s="5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0</v>
      </c>
      <c r="AZ165" s="1">
        <v>0</v>
      </c>
      <c r="BA165" s="1">
        <v>0</v>
      </c>
      <c r="BB165" s="1">
        <v>0</v>
      </c>
      <c r="BC165" s="1" t="s">
        <v>400</v>
      </c>
    </row>
    <row r="166" s="1" customFormat="1" hidden="1" spans="1:55">
      <c r="A166" s="1" t="s">
        <v>58</v>
      </c>
      <c r="B166" s="5" t="s">
        <v>22</v>
      </c>
      <c r="C166" s="1">
        <v>7</v>
      </c>
      <c r="D166" s="10">
        <v>45528</v>
      </c>
      <c r="E166" s="1">
        <v>148</v>
      </c>
      <c r="F166" s="1" t="s">
        <v>251</v>
      </c>
      <c r="G166" s="5">
        <v>4472</v>
      </c>
      <c r="H166" s="1" t="s">
        <v>93</v>
      </c>
      <c r="I166" s="1" t="s">
        <v>94</v>
      </c>
      <c r="J166" s="1">
        <v>104.04</v>
      </c>
      <c r="K166" s="5">
        <v>8.19</v>
      </c>
      <c r="L166" s="1">
        <v>0</v>
      </c>
      <c r="M166" s="1">
        <v>11416219.17</v>
      </c>
      <c r="N166" s="1">
        <v>11454224.72</v>
      </c>
      <c r="O166" s="1">
        <v>100.33</v>
      </c>
      <c r="P166" s="1">
        <v>1282.12</v>
      </c>
      <c r="Q166" s="1">
        <v>0</v>
      </c>
      <c r="R166" s="1">
        <v>0</v>
      </c>
      <c r="S166" s="1">
        <v>0</v>
      </c>
      <c r="T166" s="1">
        <v>10.77</v>
      </c>
      <c r="U166" s="1">
        <v>26.37</v>
      </c>
      <c r="V166" s="1">
        <v>244.85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70.17</v>
      </c>
      <c r="AF166" s="1">
        <v>0</v>
      </c>
      <c r="AG166" s="1">
        <v>1777.19</v>
      </c>
      <c r="AH166" s="1">
        <v>0</v>
      </c>
      <c r="AI166" s="1">
        <v>0</v>
      </c>
      <c r="AJ166" s="1">
        <v>0</v>
      </c>
      <c r="AL166" s="1">
        <v>50000</v>
      </c>
      <c r="AM166" s="1">
        <v>46000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5">
        <v>10.69</v>
      </c>
      <c r="AT166" s="5">
        <v>439.5</v>
      </c>
      <c r="AU166" s="1">
        <v>0</v>
      </c>
      <c r="AV166" s="1">
        <v>0</v>
      </c>
      <c r="AW166" s="1">
        <v>439.5</v>
      </c>
      <c r="AX166" s="1">
        <v>439.5</v>
      </c>
      <c r="AY166" s="1">
        <v>0</v>
      </c>
      <c r="AZ166" s="1">
        <v>0</v>
      </c>
      <c r="BA166" s="1">
        <v>0</v>
      </c>
      <c r="BB166" s="1">
        <v>439.5</v>
      </c>
      <c r="BC166" s="1" t="s">
        <v>400</v>
      </c>
    </row>
    <row r="167" s="1" customFormat="1" hidden="1" spans="1:55">
      <c r="A167" s="1" t="s">
        <v>58</v>
      </c>
      <c r="B167" s="5" t="s">
        <v>22</v>
      </c>
      <c r="C167" s="1">
        <v>7</v>
      </c>
      <c r="D167" s="10">
        <v>45528</v>
      </c>
      <c r="E167" s="1">
        <v>148</v>
      </c>
      <c r="F167" s="1" t="s">
        <v>252</v>
      </c>
      <c r="G167" s="5">
        <v>4649</v>
      </c>
      <c r="H167" s="1" t="s">
        <v>117</v>
      </c>
      <c r="I167" s="1" t="s">
        <v>94</v>
      </c>
      <c r="J167" s="1">
        <v>104.04</v>
      </c>
      <c r="K167" s="5">
        <v>8.19</v>
      </c>
      <c r="L167" s="1">
        <v>0</v>
      </c>
      <c r="M167" s="1">
        <v>7611670.89</v>
      </c>
      <c r="N167" s="1">
        <v>6600679.45</v>
      </c>
      <c r="O167" s="1">
        <v>86.72</v>
      </c>
      <c r="P167" s="1">
        <v>854.85</v>
      </c>
      <c r="Q167" s="1">
        <v>0</v>
      </c>
      <c r="R167" s="1">
        <v>0</v>
      </c>
      <c r="S167" s="1">
        <v>0</v>
      </c>
      <c r="T167" s="1">
        <v>7.18</v>
      </c>
      <c r="U167" s="1">
        <v>14.28</v>
      </c>
      <c r="V167" s="1">
        <v>198.89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10.56</v>
      </c>
      <c r="AF167" s="1">
        <v>0</v>
      </c>
      <c r="AG167" s="1">
        <v>1135.85</v>
      </c>
      <c r="AH167" s="1">
        <v>0</v>
      </c>
      <c r="AI167" s="1">
        <v>0</v>
      </c>
      <c r="AJ167" s="1">
        <v>0</v>
      </c>
      <c r="AL167" s="1">
        <v>50000</v>
      </c>
      <c r="AM167" s="1">
        <v>27000</v>
      </c>
      <c r="AN167" s="1">
        <v>0</v>
      </c>
      <c r="AO167" s="1">
        <v>0</v>
      </c>
      <c r="AP167" s="1">
        <v>0</v>
      </c>
      <c r="AQ167" s="1">
        <v>0</v>
      </c>
      <c r="AR167" s="1">
        <v>700</v>
      </c>
      <c r="AS167" s="5">
        <v>8.61</v>
      </c>
      <c r="AT167" s="5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0</v>
      </c>
      <c r="BC167" s="1" t="s">
        <v>400</v>
      </c>
    </row>
    <row r="168" s="1" customFormat="1" hidden="1" spans="1:55">
      <c r="A168" s="1" t="s">
        <v>58</v>
      </c>
      <c r="B168" s="5" t="s">
        <v>22</v>
      </c>
      <c r="C168" s="1">
        <v>7</v>
      </c>
      <c r="D168" s="10">
        <v>45528</v>
      </c>
      <c r="E168" s="1">
        <v>148</v>
      </c>
      <c r="F168" s="1" t="s">
        <v>253</v>
      </c>
      <c r="G168" s="5">
        <v>4936</v>
      </c>
      <c r="H168" s="1" t="s">
        <v>97</v>
      </c>
      <c r="I168" s="1" t="s">
        <v>94</v>
      </c>
      <c r="J168" s="1">
        <v>104.04</v>
      </c>
      <c r="K168" s="5">
        <v>8.19</v>
      </c>
      <c r="L168" s="1">
        <v>0</v>
      </c>
      <c r="M168" s="1">
        <v>9512169.65</v>
      </c>
      <c r="N168" s="1">
        <v>10231875.02</v>
      </c>
      <c r="O168" s="1">
        <v>107.57</v>
      </c>
      <c r="P168" s="1">
        <v>1068.32</v>
      </c>
      <c r="Q168" s="1">
        <v>0</v>
      </c>
      <c r="R168" s="1">
        <v>0</v>
      </c>
      <c r="S168" s="1">
        <v>0</v>
      </c>
      <c r="T168" s="1">
        <v>8.97</v>
      </c>
      <c r="U168" s="1">
        <v>26.82</v>
      </c>
      <c r="V168" s="1">
        <v>299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87.57</v>
      </c>
      <c r="AF168" s="1">
        <v>0</v>
      </c>
      <c r="AG168" s="1">
        <v>1668.09</v>
      </c>
      <c r="AH168" s="1">
        <v>0</v>
      </c>
      <c r="AI168" s="1">
        <v>0</v>
      </c>
      <c r="AJ168" s="1">
        <v>0</v>
      </c>
      <c r="AL168" s="1">
        <v>50000</v>
      </c>
      <c r="AM168" s="1">
        <v>78000</v>
      </c>
      <c r="AN168" s="1">
        <v>270</v>
      </c>
      <c r="AO168" s="1">
        <v>0</v>
      </c>
      <c r="AP168" s="1">
        <v>0</v>
      </c>
      <c r="AQ168" s="1">
        <v>0</v>
      </c>
      <c r="AR168" s="1">
        <v>0</v>
      </c>
      <c r="AS168" s="5">
        <v>12.11</v>
      </c>
      <c r="AT168" s="5">
        <v>894</v>
      </c>
      <c r="AU168" s="1">
        <v>0</v>
      </c>
      <c r="AV168" s="1">
        <v>0</v>
      </c>
      <c r="AW168" s="1">
        <v>1164</v>
      </c>
      <c r="AX168" s="1">
        <v>1164</v>
      </c>
      <c r="AY168" s="1">
        <v>0</v>
      </c>
      <c r="AZ168" s="1">
        <v>0</v>
      </c>
      <c r="BA168" s="1">
        <v>0</v>
      </c>
      <c r="BB168" s="1">
        <v>894</v>
      </c>
      <c r="BC168" s="1" t="s">
        <v>400</v>
      </c>
    </row>
    <row r="169" s="1" customFormat="1" hidden="1" spans="1:55">
      <c r="A169" s="1" t="s">
        <v>58</v>
      </c>
      <c r="B169" s="5" t="s">
        <v>22</v>
      </c>
      <c r="C169" s="1">
        <v>7</v>
      </c>
      <c r="D169" s="10">
        <v>45528</v>
      </c>
      <c r="E169" s="1">
        <v>148</v>
      </c>
      <c r="F169" s="1" t="s">
        <v>254</v>
      </c>
      <c r="G169" s="5">
        <v>4975</v>
      </c>
      <c r="H169" s="1" t="s">
        <v>93</v>
      </c>
      <c r="I169" s="1" t="s">
        <v>94</v>
      </c>
      <c r="J169" s="1">
        <v>104.04</v>
      </c>
      <c r="K169" s="5">
        <v>8.19</v>
      </c>
      <c r="L169" s="1">
        <v>0</v>
      </c>
      <c r="M169" s="1">
        <v>11416219.17</v>
      </c>
      <c r="N169" s="1">
        <v>9582156.45</v>
      </c>
      <c r="O169" s="1">
        <v>83.93</v>
      </c>
      <c r="P169" s="1">
        <v>1282.12</v>
      </c>
      <c r="Q169" s="1">
        <v>0</v>
      </c>
      <c r="R169" s="1">
        <v>0</v>
      </c>
      <c r="S169" s="1">
        <v>0</v>
      </c>
      <c r="T169" s="1">
        <v>10.77</v>
      </c>
      <c r="U169" s="1">
        <v>16.71</v>
      </c>
      <c r="V169" s="1">
        <v>155.15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83.85</v>
      </c>
      <c r="AF169" s="1">
        <v>0</v>
      </c>
      <c r="AG169" s="1">
        <v>1567.78</v>
      </c>
      <c r="AH169" s="1">
        <v>0</v>
      </c>
      <c r="AI169" s="1">
        <v>0</v>
      </c>
      <c r="AJ169" s="1">
        <v>0</v>
      </c>
      <c r="AL169" s="1">
        <v>50000</v>
      </c>
      <c r="AM169" s="1">
        <v>26000</v>
      </c>
      <c r="AN169" s="1">
        <v>0</v>
      </c>
      <c r="AO169" s="1">
        <v>0</v>
      </c>
      <c r="AP169" s="1">
        <v>0</v>
      </c>
      <c r="AQ169" s="1">
        <v>0</v>
      </c>
      <c r="AR169" s="1">
        <v>700</v>
      </c>
      <c r="AS169" s="5">
        <v>7.05</v>
      </c>
      <c r="AT169" s="5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 t="s">
        <v>400</v>
      </c>
    </row>
    <row r="170" s="1" customFormat="1" hidden="1" spans="1:55">
      <c r="A170" s="1" t="s">
        <v>58</v>
      </c>
      <c r="B170" s="5" t="s">
        <v>22</v>
      </c>
      <c r="C170" s="1">
        <v>7</v>
      </c>
      <c r="D170" s="10">
        <v>45528</v>
      </c>
      <c r="E170" s="1">
        <v>148</v>
      </c>
      <c r="F170" s="1" t="s">
        <v>255</v>
      </c>
      <c r="G170" s="5">
        <v>4977</v>
      </c>
      <c r="H170" s="1" t="s">
        <v>93</v>
      </c>
      <c r="I170" s="1" t="s">
        <v>94</v>
      </c>
      <c r="J170" s="1">
        <v>104.04</v>
      </c>
      <c r="K170" s="5">
        <v>8.19</v>
      </c>
      <c r="L170" s="1">
        <v>0</v>
      </c>
      <c r="M170" s="1">
        <v>11416219.17</v>
      </c>
      <c r="N170" s="1">
        <v>13333148.73</v>
      </c>
      <c r="O170" s="1">
        <v>116.79</v>
      </c>
      <c r="P170" s="1">
        <v>1282.12</v>
      </c>
      <c r="Q170" s="1">
        <v>0</v>
      </c>
      <c r="R170" s="1">
        <v>0</v>
      </c>
      <c r="S170" s="1">
        <v>0</v>
      </c>
      <c r="T170" s="1">
        <v>10.77</v>
      </c>
      <c r="U170" s="1">
        <v>37.86</v>
      </c>
      <c r="V170" s="1">
        <v>351.53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48.84</v>
      </c>
      <c r="AF170" s="1">
        <v>0</v>
      </c>
      <c r="AG170" s="1">
        <v>2160.37</v>
      </c>
      <c r="AH170" s="1">
        <v>0</v>
      </c>
      <c r="AI170" s="1">
        <v>0</v>
      </c>
      <c r="AJ170" s="1">
        <v>0</v>
      </c>
      <c r="AL170" s="1">
        <v>50000</v>
      </c>
      <c r="AM170" s="1">
        <v>30000</v>
      </c>
      <c r="AN170" s="1">
        <v>300</v>
      </c>
      <c r="AO170" s="1">
        <v>0</v>
      </c>
      <c r="AP170" s="1">
        <v>0</v>
      </c>
      <c r="AQ170" s="1">
        <v>0</v>
      </c>
      <c r="AR170" s="1">
        <v>700</v>
      </c>
      <c r="AS170" s="5">
        <v>14.2</v>
      </c>
      <c r="AT170" s="5">
        <v>1262</v>
      </c>
      <c r="AU170" s="1">
        <v>0</v>
      </c>
      <c r="AV170" s="1">
        <v>0</v>
      </c>
      <c r="AW170" s="1">
        <v>1562</v>
      </c>
      <c r="AX170" s="1">
        <v>1562</v>
      </c>
      <c r="AY170" s="1">
        <v>0</v>
      </c>
      <c r="AZ170" s="1">
        <v>0</v>
      </c>
      <c r="BA170" s="1">
        <v>0</v>
      </c>
      <c r="BB170" s="1">
        <v>1262</v>
      </c>
      <c r="BC170" s="1" t="s">
        <v>400</v>
      </c>
    </row>
    <row r="171" s="1" customFormat="1" hidden="1" spans="1:55">
      <c r="A171" s="1" t="s">
        <v>58</v>
      </c>
      <c r="B171" s="5" t="s">
        <v>22</v>
      </c>
      <c r="C171" s="1">
        <v>7</v>
      </c>
      <c r="D171" s="10">
        <v>45528</v>
      </c>
      <c r="E171" s="1">
        <v>148</v>
      </c>
      <c r="F171" s="1" t="s">
        <v>256</v>
      </c>
      <c r="G171" s="5">
        <v>4979</v>
      </c>
      <c r="H171" s="1" t="s">
        <v>97</v>
      </c>
      <c r="I171" s="1" t="s">
        <v>94</v>
      </c>
      <c r="J171" s="1">
        <v>104.04</v>
      </c>
      <c r="K171" s="5">
        <v>8.19</v>
      </c>
      <c r="L171" s="1">
        <v>0</v>
      </c>
      <c r="M171" s="1">
        <v>9512169.65</v>
      </c>
      <c r="N171" s="1">
        <v>9934545.11</v>
      </c>
      <c r="O171" s="1">
        <v>104.44</v>
      </c>
      <c r="P171" s="1">
        <v>1068.32</v>
      </c>
      <c r="Q171" s="1">
        <v>0</v>
      </c>
      <c r="R171" s="1">
        <v>0</v>
      </c>
      <c r="S171" s="1">
        <v>0</v>
      </c>
      <c r="T171" s="1">
        <v>8.97</v>
      </c>
      <c r="U171" s="1">
        <v>16.65</v>
      </c>
      <c r="V171" s="1">
        <v>185.62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35.58</v>
      </c>
      <c r="AF171" s="1">
        <v>0</v>
      </c>
      <c r="AG171" s="1">
        <v>1751.6</v>
      </c>
      <c r="AH171" s="1">
        <v>0</v>
      </c>
      <c r="AI171" s="1">
        <v>0</v>
      </c>
      <c r="AJ171" s="1">
        <v>0</v>
      </c>
      <c r="AL171" s="1">
        <v>50000</v>
      </c>
      <c r="AM171" s="1">
        <v>35000</v>
      </c>
      <c r="AN171" s="1">
        <v>350</v>
      </c>
      <c r="AO171" s="1">
        <v>0</v>
      </c>
      <c r="AP171" s="1">
        <v>0</v>
      </c>
      <c r="AQ171" s="1">
        <v>0</v>
      </c>
      <c r="AR171" s="1">
        <v>700</v>
      </c>
      <c r="AS171" s="5">
        <v>8.13</v>
      </c>
      <c r="AT171" s="5">
        <v>0</v>
      </c>
      <c r="AU171" s="1">
        <v>0</v>
      </c>
      <c r="AV171" s="1">
        <v>0</v>
      </c>
      <c r="AW171" s="1">
        <v>350</v>
      </c>
      <c r="AX171" s="1">
        <v>350</v>
      </c>
      <c r="AY171" s="1">
        <v>0</v>
      </c>
      <c r="AZ171" s="1">
        <v>0</v>
      </c>
      <c r="BA171" s="1">
        <v>0</v>
      </c>
      <c r="BB171" s="1">
        <v>0</v>
      </c>
      <c r="BC171" s="1" t="s">
        <v>400</v>
      </c>
    </row>
    <row r="172" s="1" customFormat="1" hidden="1" spans="1:55">
      <c r="A172" s="1" t="s">
        <v>58</v>
      </c>
      <c r="B172" s="5" t="s">
        <v>22</v>
      </c>
      <c r="C172" s="1">
        <v>7</v>
      </c>
      <c r="D172" s="10">
        <v>45528</v>
      </c>
      <c r="E172" s="1">
        <v>148</v>
      </c>
      <c r="F172" s="1" t="s">
        <v>257</v>
      </c>
      <c r="G172" s="5">
        <v>4982</v>
      </c>
      <c r="H172" s="1" t="s">
        <v>97</v>
      </c>
      <c r="I172" s="1" t="s">
        <v>94</v>
      </c>
      <c r="J172" s="1">
        <v>104.04</v>
      </c>
      <c r="K172" s="5">
        <v>8.19</v>
      </c>
      <c r="L172" s="1">
        <v>0</v>
      </c>
      <c r="M172" s="1">
        <v>1137978.58</v>
      </c>
      <c r="N172" s="1">
        <v>1366128.99</v>
      </c>
      <c r="O172" s="1">
        <v>120.05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10416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13561.16</v>
      </c>
      <c r="AH172" s="1">
        <v>0</v>
      </c>
      <c r="AI172" s="1">
        <v>0</v>
      </c>
      <c r="AJ172" s="1">
        <v>0</v>
      </c>
      <c r="AL172" s="1">
        <v>50000</v>
      </c>
      <c r="AM172" s="1">
        <v>5000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5">
        <v>0</v>
      </c>
      <c r="AT172" s="5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0</v>
      </c>
      <c r="BA172" s="1">
        <v>0</v>
      </c>
      <c r="BB172" s="1">
        <v>0</v>
      </c>
      <c r="BC172" s="1" t="s">
        <v>400</v>
      </c>
    </row>
    <row r="173" s="1" customFormat="1" hidden="1" spans="1:55">
      <c r="A173" s="1" t="s">
        <v>58</v>
      </c>
      <c r="B173" s="5" t="s">
        <v>22</v>
      </c>
      <c r="C173" s="1">
        <v>7</v>
      </c>
      <c r="D173" s="10">
        <v>45528</v>
      </c>
      <c r="E173" s="1">
        <v>148</v>
      </c>
      <c r="F173" s="1" t="s">
        <v>258</v>
      </c>
      <c r="G173" s="5">
        <v>5021</v>
      </c>
      <c r="H173" s="1" t="s">
        <v>117</v>
      </c>
      <c r="I173" s="1" t="s">
        <v>94</v>
      </c>
      <c r="J173" s="1">
        <v>104.04</v>
      </c>
      <c r="K173" s="5">
        <v>8.19</v>
      </c>
      <c r="L173" s="1">
        <v>0</v>
      </c>
      <c r="M173" s="1">
        <v>910587.82</v>
      </c>
      <c r="N173" s="1">
        <v>989195.81</v>
      </c>
      <c r="O173" s="1">
        <v>108.63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8335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10480.88</v>
      </c>
      <c r="AH173" s="1">
        <v>0</v>
      </c>
      <c r="AI173" s="1">
        <v>0</v>
      </c>
      <c r="AJ173" s="1">
        <v>0</v>
      </c>
      <c r="AL173" s="1">
        <v>50000</v>
      </c>
      <c r="AO173" s="1">
        <v>0</v>
      </c>
      <c r="AP173" s="1">
        <v>0</v>
      </c>
      <c r="AQ173" s="1">
        <v>0</v>
      </c>
      <c r="AR173" s="1">
        <v>0</v>
      </c>
      <c r="AS173" s="5">
        <v>0</v>
      </c>
      <c r="AT173" s="5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 t="s">
        <v>400</v>
      </c>
    </row>
    <row r="174" s="1" customFormat="1" hidden="1" spans="1:55">
      <c r="A174" s="1" t="s">
        <v>58</v>
      </c>
      <c r="B174" s="5" t="s">
        <v>22</v>
      </c>
      <c r="C174" s="1">
        <v>7</v>
      </c>
      <c r="D174" s="10">
        <v>45528</v>
      </c>
      <c r="E174" s="1">
        <v>148</v>
      </c>
      <c r="F174" s="1" t="s">
        <v>259</v>
      </c>
      <c r="G174" s="5">
        <v>5046</v>
      </c>
      <c r="H174" s="1" t="s">
        <v>97</v>
      </c>
      <c r="I174" s="1" t="s">
        <v>94</v>
      </c>
      <c r="J174" s="1">
        <v>104.04</v>
      </c>
      <c r="K174" s="5">
        <v>8.19</v>
      </c>
      <c r="L174" s="1">
        <v>0</v>
      </c>
      <c r="M174" s="1">
        <v>1137978.58</v>
      </c>
      <c r="N174" s="1">
        <v>1285418.09</v>
      </c>
      <c r="O174" s="1">
        <v>112.96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10416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12219.55</v>
      </c>
      <c r="AH174" s="1">
        <v>0</v>
      </c>
      <c r="AI174" s="1">
        <v>0</v>
      </c>
      <c r="AJ174" s="1">
        <v>0</v>
      </c>
      <c r="AL174" s="1">
        <v>50000</v>
      </c>
      <c r="AO174" s="1">
        <v>0</v>
      </c>
      <c r="AP174" s="1">
        <v>0</v>
      </c>
      <c r="AQ174" s="1">
        <v>0</v>
      </c>
      <c r="AR174" s="1">
        <v>0</v>
      </c>
      <c r="AS174" s="5">
        <v>0</v>
      </c>
      <c r="AT174" s="5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 t="s">
        <v>400</v>
      </c>
    </row>
    <row r="175" s="1" customFormat="1" hidden="1" spans="1:55">
      <c r="A175" s="1" t="s">
        <v>58</v>
      </c>
      <c r="B175" s="5" t="s">
        <v>22</v>
      </c>
      <c r="C175" s="1">
        <v>7</v>
      </c>
      <c r="D175" s="10">
        <v>45528</v>
      </c>
      <c r="E175" s="1">
        <v>148</v>
      </c>
      <c r="F175" s="1" t="s">
        <v>260</v>
      </c>
      <c r="G175" s="5">
        <v>5128</v>
      </c>
      <c r="H175" s="1" t="s">
        <v>117</v>
      </c>
      <c r="I175" s="1" t="s">
        <v>94</v>
      </c>
      <c r="J175" s="1">
        <v>104.04</v>
      </c>
      <c r="K175" s="5">
        <v>8.19</v>
      </c>
      <c r="L175" s="1">
        <v>0</v>
      </c>
      <c r="M175" s="1">
        <v>910587.82</v>
      </c>
      <c r="N175" s="1">
        <v>1054442.13</v>
      </c>
      <c r="O175" s="1">
        <v>115.8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8335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9975.58</v>
      </c>
      <c r="AH175" s="1">
        <v>0</v>
      </c>
      <c r="AI175" s="1">
        <v>0</v>
      </c>
      <c r="AJ175" s="1">
        <v>0</v>
      </c>
      <c r="AL175" s="1">
        <v>50000</v>
      </c>
      <c r="AM175" s="1">
        <v>7000</v>
      </c>
      <c r="AN175" s="1">
        <v>0</v>
      </c>
      <c r="AO175" s="1">
        <v>0</v>
      </c>
      <c r="AP175" s="1">
        <v>0</v>
      </c>
      <c r="AQ175" s="1">
        <v>0</v>
      </c>
      <c r="AR175" s="1">
        <v>700</v>
      </c>
      <c r="AS175" s="5">
        <v>0</v>
      </c>
      <c r="AT175" s="5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0</v>
      </c>
      <c r="AZ175" s="1">
        <v>0</v>
      </c>
      <c r="BA175" s="1">
        <v>0</v>
      </c>
      <c r="BB175" s="1">
        <v>0</v>
      </c>
      <c r="BC175" s="1" t="s">
        <v>400</v>
      </c>
    </row>
    <row r="176" s="1" customFormat="1" hidden="1" spans="1:55">
      <c r="A176" s="1" t="s">
        <v>58</v>
      </c>
      <c r="B176" s="5" t="s">
        <v>22</v>
      </c>
      <c r="C176" s="1">
        <v>7</v>
      </c>
      <c r="D176" s="10">
        <v>45528</v>
      </c>
      <c r="E176" s="1">
        <v>148</v>
      </c>
      <c r="F176" s="1" t="s">
        <v>261</v>
      </c>
      <c r="G176" s="5">
        <v>5134</v>
      </c>
      <c r="H176" s="1" t="s">
        <v>97</v>
      </c>
      <c r="I176" s="1" t="s">
        <v>94</v>
      </c>
      <c r="J176" s="1">
        <v>104.04</v>
      </c>
      <c r="K176" s="5">
        <v>8.19</v>
      </c>
      <c r="L176" s="1">
        <v>0</v>
      </c>
      <c r="M176" s="1">
        <v>9512169.65</v>
      </c>
      <c r="N176" s="1">
        <v>10654160.37</v>
      </c>
      <c r="O176" s="1">
        <v>112.01</v>
      </c>
      <c r="P176" s="1">
        <v>1068.32</v>
      </c>
      <c r="Q176" s="1">
        <v>0</v>
      </c>
      <c r="R176" s="1">
        <v>0</v>
      </c>
      <c r="S176" s="1">
        <v>0</v>
      </c>
      <c r="T176" s="1">
        <v>8.97</v>
      </c>
      <c r="U176" s="1">
        <v>30.18</v>
      </c>
      <c r="V176" s="1">
        <v>336.45</v>
      </c>
      <c r="W176" s="1">
        <v>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53.85</v>
      </c>
      <c r="AF176" s="1">
        <v>0</v>
      </c>
      <c r="AG176" s="1">
        <v>1531.35</v>
      </c>
      <c r="AH176" s="1">
        <v>0</v>
      </c>
      <c r="AI176" s="1">
        <v>0</v>
      </c>
      <c r="AJ176" s="1">
        <v>0</v>
      </c>
      <c r="AL176" s="1">
        <v>50000</v>
      </c>
      <c r="AM176" s="1">
        <v>165000</v>
      </c>
      <c r="AN176" s="1">
        <v>3300</v>
      </c>
      <c r="AO176" s="1">
        <v>0</v>
      </c>
      <c r="AP176" s="1">
        <v>0</v>
      </c>
      <c r="AQ176" s="1">
        <v>0</v>
      </c>
      <c r="AR176" s="1">
        <v>700</v>
      </c>
      <c r="AS176" s="5">
        <v>12.87</v>
      </c>
      <c r="AT176" s="5">
        <v>1006</v>
      </c>
      <c r="AU176" s="1">
        <v>0</v>
      </c>
      <c r="AV176" s="1">
        <v>0</v>
      </c>
      <c r="AW176" s="1">
        <v>4306</v>
      </c>
      <c r="AX176" s="1">
        <v>4306</v>
      </c>
      <c r="AY176" s="1">
        <v>0</v>
      </c>
      <c r="AZ176" s="1">
        <v>0</v>
      </c>
      <c r="BA176" s="1">
        <v>0</v>
      </c>
      <c r="BB176" s="1">
        <v>1006</v>
      </c>
      <c r="BC176" s="1" t="s">
        <v>400</v>
      </c>
    </row>
    <row r="177" s="1" customFormat="1" hidden="1" spans="1:55">
      <c r="A177" s="1" t="s">
        <v>58</v>
      </c>
      <c r="B177" s="5" t="s">
        <v>22</v>
      </c>
      <c r="C177" s="1">
        <v>7</v>
      </c>
      <c r="D177" s="10">
        <v>45528</v>
      </c>
      <c r="E177" s="1">
        <v>148</v>
      </c>
      <c r="F177" s="1" t="s">
        <v>262</v>
      </c>
      <c r="G177" s="5">
        <v>5135</v>
      </c>
      <c r="H177" s="1" t="s">
        <v>97</v>
      </c>
      <c r="I177" s="1" t="s">
        <v>94</v>
      </c>
      <c r="J177" s="1">
        <v>104.04</v>
      </c>
      <c r="K177" s="5">
        <v>8.19</v>
      </c>
      <c r="L177" s="1">
        <v>0</v>
      </c>
      <c r="M177" s="1">
        <v>1137978.58</v>
      </c>
      <c r="N177" s="1">
        <v>1286184.84</v>
      </c>
      <c r="O177" s="1">
        <v>113.02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10416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12508.44</v>
      </c>
      <c r="AH177" s="1">
        <v>0</v>
      </c>
      <c r="AI177" s="1">
        <v>0</v>
      </c>
      <c r="AJ177" s="1">
        <v>0</v>
      </c>
      <c r="AL177" s="1">
        <v>50000</v>
      </c>
      <c r="AM177" s="1">
        <v>3000</v>
      </c>
      <c r="AN177" s="1">
        <v>0</v>
      </c>
      <c r="AO177" s="1">
        <v>0</v>
      </c>
      <c r="AP177" s="1">
        <v>0</v>
      </c>
      <c r="AQ177" s="1">
        <v>0</v>
      </c>
      <c r="AR177" s="1">
        <v>700</v>
      </c>
      <c r="AS177" s="5">
        <v>0</v>
      </c>
      <c r="AT177" s="5">
        <v>0</v>
      </c>
      <c r="AU177" s="1">
        <v>0</v>
      </c>
      <c r="AV177" s="1">
        <v>0</v>
      </c>
      <c r="AW177" s="1">
        <v>0</v>
      </c>
      <c r="AX177" s="1">
        <v>0</v>
      </c>
      <c r="AY177" s="1">
        <v>0</v>
      </c>
      <c r="AZ177" s="1">
        <v>0</v>
      </c>
      <c r="BA177" s="1">
        <v>0</v>
      </c>
      <c r="BB177" s="1">
        <v>0</v>
      </c>
      <c r="BC177" s="1" t="s">
        <v>400</v>
      </c>
    </row>
    <row r="178" s="1" customFormat="1" hidden="1" spans="1:55">
      <c r="A178" s="1" t="s">
        <v>58</v>
      </c>
      <c r="B178" s="5" t="s">
        <v>22</v>
      </c>
      <c r="C178" s="1">
        <v>7</v>
      </c>
      <c r="D178" s="10">
        <v>45528</v>
      </c>
      <c r="E178" s="1">
        <v>148</v>
      </c>
      <c r="F178" s="1" t="s">
        <v>263</v>
      </c>
      <c r="G178" s="5">
        <v>5137</v>
      </c>
      <c r="H178" s="1" t="s">
        <v>97</v>
      </c>
      <c r="I178" s="1" t="s">
        <v>94</v>
      </c>
      <c r="J178" s="1">
        <v>104.04</v>
      </c>
      <c r="K178" s="5">
        <v>8.19</v>
      </c>
      <c r="L178" s="1">
        <v>0</v>
      </c>
      <c r="M178" s="1">
        <v>9512169.65</v>
      </c>
      <c r="N178" s="1">
        <v>13754406.74</v>
      </c>
      <c r="O178" s="1">
        <v>144.6</v>
      </c>
      <c r="P178" s="1">
        <v>1068.32</v>
      </c>
      <c r="Q178" s="1">
        <v>0</v>
      </c>
      <c r="R178" s="1">
        <v>0</v>
      </c>
      <c r="S178" s="1">
        <v>0</v>
      </c>
      <c r="T178" s="1">
        <v>8.97</v>
      </c>
      <c r="U178" s="1">
        <v>27.63</v>
      </c>
      <c r="V178" s="1">
        <v>308.03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28.53</v>
      </c>
      <c r="AF178" s="1">
        <v>0</v>
      </c>
      <c r="AG178" s="1">
        <v>2484</v>
      </c>
      <c r="AH178" s="1">
        <v>0</v>
      </c>
      <c r="AI178" s="1">
        <v>0</v>
      </c>
      <c r="AJ178" s="1">
        <v>0</v>
      </c>
      <c r="AK178" s="1">
        <v>48</v>
      </c>
      <c r="AL178" s="1">
        <v>50000</v>
      </c>
      <c r="AM178" s="1">
        <v>42000</v>
      </c>
      <c r="AN178" s="1">
        <v>525</v>
      </c>
      <c r="AO178" s="1">
        <v>0</v>
      </c>
      <c r="AP178" s="1">
        <v>0</v>
      </c>
      <c r="AQ178" s="1">
        <v>0</v>
      </c>
      <c r="AR178" s="1">
        <v>700</v>
      </c>
      <c r="AS178" s="5">
        <v>12.76</v>
      </c>
      <c r="AT178" s="5">
        <v>921</v>
      </c>
      <c r="AU178" s="1">
        <v>0</v>
      </c>
      <c r="AV178" s="1">
        <v>0</v>
      </c>
      <c r="AW178" s="1">
        <v>1494</v>
      </c>
      <c r="AX178" s="1">
        <v>1494</v>
      </c>
      <c r="AY178" s="1">
        <v>0</v>
      </c>
      <c r="AZ178" s="1">
        <v>0</v>
      </c>
      <c r="BA178" s="1">
        <v>0</v>
      </c>
      <c r="BB178" s="1">
        <v>969</v>
      </c>
      <c r="BC178" s="1" t="s">
        <v>400</v>
      </c>
    </row>
    <row r="179" s="1" customFormat="1" hidden="1" spans="1:55">
      <c r="A179" s="1" t="s">
        <v>58</v>
      </c>
      <c r="B179" s="5" t="s">
        <v>22</v>
      </c>
      <c r="C179" s="1">
        <v>7</v>
      </c>
      <c r="D179" s="10">
        <v>45528</v>
      </c>
      <c r="E179" s="1">
        <v>148</v>
      </c>
      <c r="F179" s="1" t="s">
        <v>264</v>
      </c>
      <c r="G179" s="5">
        <v>5215</v>
      </c>
      <c r="H179" s="1" t="s">
        <v>97</v>
      </c>
      <c r="I179" s="1" t="s">
        <v>94</v>
      </c>
      <c r="J179" s="1">
        <v>104.04</v>
      </c>
      <c r="K179" s="5">
        <v>8.19</v>
      </c>
      <c r="L179" s="1">
        <v>0</v>
      </c>
      <c r="M179" s="1">
        <v>1137978.58</v>
      </c>
      <c r="N179" s="1">
        <v>1205518.67</v>
      </c>
      <c r="O179" s="1">
        <v>105.94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10416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11861.25</v>
      </c>
      <c r="AH179" s="1">
        <v>0</v>
      </c>
      <c r="AI179" s="1">
        <v>0</v>
      </c>
      <c r="AJ179" s="1">
        <v>0</v>
      </c>
      <c r="AL179" s="1">
        <v>50000</v>
      </c>
      <c r="AM179" s="1">
        <v>25000</v>
      </c>
      <c r="AN179" s="1">
        <v>250</v>
      </c>
      <c r="AO179" s="1">
        <v>0</v>
      </c>
      <c r="AP179" s="1">
        <v>0</v>
      </c>
      <c r="AQ179" s="1">
        <v>0</v>
      </c>
      <c r="AR179" s="1">
        <v>0</v>
      </c>
      <c r="AS179" s="5">
        <v>0</v>
      </c>
      <c r="AT179" s="5">
        <v>0</v>
      </c>
      <c r="AU179" s="1">
        <v>0</v>
      </c>
      <c r="AV179" s="1">
        <v>0</v>
      </c>
      <c r="AW179" s="1">
        <v>250</v>
      </c>
      <c r="AX179" s="1">
        <v>250</v>
      </c>
      <c r="AY179" s="1">
        <v>0</v>
      </c>
      <c r="AZ179" s="1">
        <v>0</v>
      </c>
      <c r="BA179" s="1">
        <v>0</v>
      </c>
      <c r="BB179" s="1">
        <v>0</v>
      </c>
      <c r="BC179" s="1" t="s">
        <v>400</v>
      </c>
    </row>
    <row r="180" s="1" customFormat="1" hidden="1" spans="1:55">
      <c r="A180" s="1" t="s">
        <v>58</v>
      </c>
      <c r="B180" s="5" t="s">
        <v>22</v>
      </c>
      <c r="C180" s="1">
        <v>7</v>
      </c>
      <c r="D180" s="10">
        <v>45528</v>
      </c>
      <c r="E180" s="1">
        <v>148</v>
      </c>
      <c r="F180" s="1" t="s">
        <v>265</v>
      </c>
      <c r="G180" s="5">
        <v>5250</v>
      </c>
      <c r="H180" s="1" t="s">
        <v>65</v>
      </c>
      <c r="I180" s="1" t="s">
        <v>94</v>
      </c>
      <c r="J180" s="1">
        <v>104.04</v>
      </c>
      <c r="K180" s="5">
        <v>8.19</v>
      </c>
      <c r="L180" s="1">
        <v>0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L180" s="1">
        <v>50000</v>
      </c>
      <c r="AO180" s="1">
        <v>0</v>
      </c>
      <c r="AP180" s="1">
        <v>0</v>
      </c>
      <c r="AQ180" s="1">
        <v>0</v>
      </c>
      <c r="AR180" s="1">
        <v>0</v>
      </c>
      <c r="AS180" s="5">
        <v>0</v>
      </c>
      <c r="AT180" s="5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 t="s">
        <v>400</v>
      </c>
    </row>
    <row r="181" s="1" customFormat="1" hidden="1" spans="1:55">
      <c r="A181" s="1" t="s">
        <v>58</v>
      </c>
      <c r="B181" s="5" t="s">
        <v>22</v>
      </c>
      <c r="C181" s="1">
        <v>7</v>
      </c>
      <c r="D181" s="10">
        <v>45528</v>
      </c>
      <c r="E181" s="1">
        <v>148</v>
      </c>
      <c r="F181" s="1" t="s">
        <v>266</v>
      </c>
      <c r="G181" s="5">
        <v>5251</v>
      </c>
      <c r="H181" s="1" t="s">
        <v>117</v>
      </c>
      <c r="I181" s="1" t="s">
        <v>94</v>
      </c>
      <c r="J181" s="1">
        <v>104.04</v>
      </c>
      <c r="K181" s="5">
        <v>8.19</v>
      </c>
      <c r="L181" s="1">
        <v>0</v>
      </c>
      <c r="M181" s="1">
        <v>7611670.89</v>
      </c>
      <c r="N181" s="1">
        <v>7227804.32</v>
      </c>
      <c r="O181" s="1">
        <v>94.96</v>
      </c>
      <c r="P181" s="1">
        <v>854.85</v>
      </c>
      <c r="Q181" s="1">
        <v>0</v>
      </c>
      <c r="R181" s="1">
        <v>0</v>
      </c>
      <c r="S181" s="1">
        <v>0</v>
      </c>
      <c r="T181" s="1">
        <v>7.18</v>
      </c>
      <c r="U181" s="1">
        <v>15</v>
      </c>
      <c r="V181" s="1">
        <v>208.91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66.99</v>
      </c>
      <c r="AF181" s="1">
        <v>0</v>
      </c>
      <c r="AG181" s="1">
        <v>1156.98</v>
      </c>
      <c r="AH181" s="1">
        <v>0</v>
      </c>
      <c r="AI181" s="1">
        <v>0</v>
      </c>
      <c r="AJ181" s="1">
        <v>0</v>
      </c>
      <c r="AK181" s="1">
        <v>18</v>
      </c>
      <c r="AL181" s="1">
        <v>50000</v>
      </c>
      <c r="AM181" s="1">
        <v>26000</v>
      </c>
      <c r="AN181" s="1">
        <v>260</v>
      </c>
      <c r="AO181" s="1">
        <v>0</v>
      </c>
      <c r="AP181" s="1">
        <v>0</v>
      </c>
      <c r="AQ181" s="1">
        <v>0</v>
      </c>
      <c r="AR181" s="1">
        <v>700</v>
      </c>
      <c r="AS181" s="5">
        <v>8.46</v>
      </c>
      <c r="AT181" s="5">
        <v>0</v>
      </c>
      <c r="AU181" s="1">
        <v>0</v>
      </c>
      <c r="AV181" s="1">
        <v>0</v>
      </c>
      <c r="AW181" s="1">
        <v>278</v>
      </c>
      <c r="AX181" s="1">
        <v>278</v>
      </c>
      <c r="AY181" s="1">
        <v>0</v>
      </c>
      <c r="AZ181" s="1">
        <v>0</v>
      </c>
      <c r="BA181" s="1">
        <v>0</v>
      </c>
      <c r="BB181" s="1">
        <v>18</v>
      </c>
      <c r="BC181" s="1" t="s">
        <v>400</v>
      </c>
    </row>
    <row r="182" s="1" customFormat="1" hidden="1" spans="1:55">
      <c r="A182" s="1" t="s">
        <v>58</v>
      </c>
      <c r="B182" s="5" t="s">
        <v>22</v>
      </c>
      <c r="C182" s="1">
        <v>7</v>
      </c>
      <c r="D182" s="10">
        <v>45528</v>
      </c>
      <c r="E182" s="1">
        <v>148</v>
      </c>
      <c r="F182" s="1" t="s">
        <v>267</v>
      </c>
      <c r="G182" s="5">
        <v>5264</v>
      </c>
      <c r="H182" s="1" t="s">
        <v>97</v>
      </c>
      <c r="I182" s="1" t="s">
        <v>94</v>
      </c>
      <c r="J182" s="1">
        <v>104.04</v>
      </c>
      <c r="K182" s="5">
        <v>8.19</v>
      </c>
      <c r="L182" s="1">
        <v>0</v>
      </c>
      <c r="M182" s="1">
        <v>9512169.65</v>
      </c>
      <c r="N182" s="1">
        <v>9070878.05</v>
      </c>
      <c r="O182" s="1">
        <v>95.36</v>
      </c>
      <c r="P182" s="1">
        <v>1068.32</v>
      </c>
      <c r="Q182" s="1">
        <v>0</v>
      </c>
      <c r="R182" s="1">
        <v>0</v>
      </c>
      <c r="S182" s="1">
        <v>0</v>
      </c>
      <c r="T182" s="1">
        <v>8.97</v>
      </c>
      <c r="U182" s="1">
        <v>15.96</v>
      </c>
      <c r="V182" s="1">
        <v>177.93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30</v>
      </c>
      <c r="AF182" s="1">
        <v>0</v>
      </c>
      <c r="AG182" s="1">
        <v>1531.02</v>
      </c>
      <c r="AH182" s="1">
        <v>0</v>
      </c>
      <c r="AI182" s="1">
        <v>0</v>
      </c>
      <c r="AJ182" s="1">
        <v>0</v>
      </c>
      <c r="AL182" s="1">
        <v>50000</v>
      </c>
      <c r="AM182" s="1">
        <v>-28000</v>
      </c>
      <c r="AN182" s="1">
        <v>300</v>
      </c>
      <c r="AO182" s="1">
        <v>0</v>
      </c>
      <c r="AP182" s="1">
        <v>0</v>
      </c>
      <c r="AQ182" s="1">
        <v>0</v>
      </c>
      <c r="AR182" s="1">
        <v>700</v>
      </c>
      <c r="AS182" s="5">
        <v>6.86</v>
      </c>
      <c r="AT182" s="5">
        <v>0</v>
      </c>
      <c r="AU182" s="1">
        <v>0</v>
      </c>
      <c r="AV182" s="1">
        <v>0</v>
      </c>
      <c r="AW182" s="1">
        <v>300</v>
      </c>
      <c r="AX182" s="1">
        <v>300</v>
      </c>
      <c r="AY182" s="1">
        <v>0</v>
      </c>
      <c r="AZ182" s="1">
        <v>0</v>
      </c>
      <c r="BA182" s="1">
        <v>0</v>
      </c>
      <c r="BB182" s="1">
        <v>0</v>
      </c>
      <c r="BC182" s="1" t="s">
        <v>400</v>
      </c>
    </row>
    <row r="183" s="1" customFormat="1" hidden="1" spans="1:55">
      <c r="A183" s="1" t="s">
        <v>58</v>
      </c>
      <c r="B183" s="5" t="s">
        <v>22</v>
      </c>
      <c r="C183" s="1">
        <v>7</v>
      </c>
      <c r="D183" s="10">
        <v>45528</v>
      </c>
      <c r="E183" s="1">
        <v>148</v>
      </c>
      <c r="F183" s="1" t="s">
        <v>268</v>
      </c>
      <c r="G183" s="5">
        <v>5289</v>
      </c>
      <c r="H183" s="1" t="s">
        <v>117</v>
      </c>
      <c r="I183" s="1" t="s">
        <v>94</v>
      </c>
      <c r="J183" s="1">
        <v>104.04</v>
      </c>
      <c r="K183" s="5">
        <v>8.19</v>
      </c>
      <c r="L183" s="1">
        <v>0</v>
      </c>
      <c r="M183" s="1">
        <v>7611670.89</v>
      </c>
      <c r="N183" s="1">
        <v>7616062.52</v>
      </c>
      <c r="O183" s="1">
        <v>100.06</v>
      </c>
      <c r="P183" s="1">
        <v>854.85</v>
      </c>
      <c r="Q183" s="1">
        <v>0</v>
      </c>
      <c r="R183" s="1">
        <v>0</v>
      </c>
      <c r="S183" s="1">
        <v>0</v>
      </c>
      <c r="T183" s="1">
        <v>7.18</v>
      </c>
      <c r="U183" s="1">
        <v>20.85</v>
      </c>
      <c r="V183" s="1">
        <v>290.39</v>
      </c>
      <c r="W183" s="1">
        <v>-1030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30.54</v>
      </c>
      <c r="AF183" s="1">
        <v>0</v>
      </c>
      <c r="AG183" s="1">
        <v>1421.09</v>
      </c>
      <c r="AH183" s="1">
        <v>0</v>
      </c>
      <c r="AI183" s="1">
        <v>0</v>
      </c>
      <c r="AJ183" s="1">
        <v>0</v>
      </c>
      <c r="AL183" s="1">
        <v>50000</v>
      </c>
      <c r="AM183" s="1">
        <v>7000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5">
        <v>14.85</v>
      </c>
      <c r="AT183" s="5">
        <v>695</v>
      </c>
      <c r="AU183" s="1">
        <v>0</v>
      </c>
      <c r="AV183" s="1">
        <v>0</v>
      </c>
      <c r="AW183" s="1">
        <v>695</v>
      </c>
      <c r="AX183" s="1">
        <v>695</v>
      </c>
      <c r="AY183" s="1">
        <v>0</v>
      </c>
      <c r="AZ183" s="1">
        <v>0</v>
      </c>
      <c r="BA183" s="1">
        <v>0</v>
      </c>
      <c r="BB183" s="1">
        <v>695</v>
      </c>
      <c r="BC183" s="1" t="s">
        <v>400</v>
      </c>
    </row>
    <row r="184" s="1" customFormat="1" hidden="1" spans="1:55">
      <c r="A184" s="1" t="s">
        <v>58</v>
      </c>
      <c r="B184" s="5" t="s">
        <v>22</v>
      </c>
      <c r="C184" s="1">
        <v>7</v>
      </c>
      <c r="D184" s="10">
        <v>45528</v>
      </c>
      <c r="E184" s="1">
        <v>148</v>
      </c>
      <c r="F184" s="1" t="s">
        <v>269</v>
      </c>
      <c r="G184" s="5">
        <v>5351</v>
      </c>
      <c r="H184" s="1" t="s">
        <v>97</v>
      </c>
      <c r="I184" s="1" t="s">
        <v>94</v>
      </c>
      <c r="J184" s="1">
        <v>104.04</v>
      </c>
      <c r="K184" s="5">
        <v>8.19</v>
      </c>
      <c r="L184" s="1">
        <v>0</v>
      </c>
      <c r="M184" s="1">
        <v>9512169.65</v>
      </c>
      <c r="N184" s="1">
        <v>7656735.81</v>
      </c>
      <c r="O184" s="1">
        <v>80.49</v>
      </c>
      <c r="P184" s="1">
        <v>1068.32</v>
      </c>
      <c r="Q184" s="1">
        <v>0</v>
      </c>
      <c r="R184" s="1">
        <v>0</v>
      </c>
      <c r="S184" s="1">
        <v>0</v>
      </c>
      <c r="T184" s="1">
        <v>8.97</v>
      </c>
      <c r="U184" s="1">
        <v>17.37</v>
      </c>
      <c r="V184" s="1">
        <v>193.65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80.61</v>
      </c>
      <c r="AF184" s="1">
        <v>0</v>
      </c>
      <c r="AG184" s="1">
        <v>1201.77</v>
      </c>
      <c r="AH184" s="1">
        <v>0</v>
      </c>
      <c r="AI184" s="1">
        <v>0</v>
      </c>
      <c r="AJ184" s="1">
        <v>0</v>
      </c>
      <c r="AL184" s="1">
        <v>50000</v>
      </c>
      <c r="AM184" s="1">
        <v>20000</v>
      </c>
      <c r="AN184" s="1">
        <v>775</v>
      </c>
      <c r="AO184" s="1">
        <v>0</v>
      </c>
      <c r="AP184" s="1">
        <v>0</v>
      </c>
      <c r="AQ184" s="1">
        <v>0</v>
      </c>
      <c r="AR184" s="1">
        <v>700</v>
      </c>
      <c r="AS184" s="5">
        <v>9.54</v>
      </c>
      <c r="AT184" s="5">
        <v>0</v>
      </c>
      <c r="AU184" s="1">
        <v>0</v>
      </c>
      <c r="AV184" s="1">
        <v>0</v>
      </c>
      <c r="AW184" s="1">
        <v>775</v>
      </c>
      <c r="AX184" s="1">
        <v>775</v>
      </c>
      <c r="AY184" s="1">
        <v>0</v>
      </c>
      <c r="AZ184" s="1">
        <v>0</v>
      </c>
      <c r="BA184" s="1">
        <v>0</v>
      </c>
      <c r="BB184" s="1">
        <v>0</v>
      </c>
      <c r="BC184" s="1" t="s">
        <v>400</v>
      </c>
    </row>
    <row r="185" s="1" customFormat="1" hidden="1" spans="1:55">
      <c r="A185" s="1" t="s">
        <v>58</v>
      </c>
      <c r="B185" s="5" t="s">
        <v>22</v>
      </c>
      <c r="C185" s="1">
        <v>7</v>
      </c>
      <c r="D185" s="10">
        <v>45528</v>
      </c>
      <c r="E185" s="1">
        <v>148</v>
      </c>
      <c r="F185" s="1" t="s">
        <v>270</v>
      </c>
      <c r="G185" s="5">
        <v>5352</v>
      </c>
      <c r="H185" s="1" t="s">
        <v>97</v>
      </c>
      <c r="I185" s="1" t="s">
        <v>94</v>
      </c>
      <c r="J185" s="1">
        <v>104.04</v>
      </c>
      <c r="K185" s="5">
        <v>8.19</v>
      </c>
      <c r="L185" s="1">
        <v>0</v>
      </c>
      <c r="M185" s="1">
        <v>9512169.65</v>
      </c>
      <c r="N185" s="1">
        <v>4238892.56</v>
      </c>
      <c r="O185" s="1">
        <v>44.56</v>
      </c>
      <c r="P185" s="1">
        <v>1068.32</v>
      </c>
      <c r="Q185" s="1">
        <v>0</v>
      </c>
      <c r="R185" s="1">
        <v>0</v>
      </c>
      <c r="S185" s="1">
        <v>0</v>
      </c>
      <c r="T185" s="1">
        <v>8.97</v>
      </c>
      <c r="U185" s="1">
        <v>2.61</v>
      </c>
      <c r="V185" s="1">
        <v>29.1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23.28</v>
      </c>
      <c r="AF185" s="1">
        <v>0</v>
      </c>
      <c r="AG185" s="1">
        <v>707.25</v>
      </c>
      <c r="AH185" s="1">
        <v>5658</v>
      </c>
      <c r="AI185" s="1">
        <v>0</v>
      </c>
      <c r="AJ185" s="1">
        <v>0</v>
      </c>
      <c r="AL185" s="1">
        <v>50000</v>
      </c>
      <c r="AO185" s="1">
        <v>0</v>
      </c>
      <c r="AP185" s="1">
        <v>0</v>
      </c>
      <c r="AQ185" s="1">
        <v>0</v>
      </c>
      <c r="AR185" s="1">
        <v>700</v>
      </c>
      <c r="AS185" s="5">
        <v>1.11</v>
      </c>
      <c r="AT185" s="5">
        <v>0</v>
      </c>
      <c r="AU185" s="1">
        <v>0</v>
      </c>
      <c r="AV185" s="1">
        <v>0</v>
      </c>
      <c r="AW185" s="1">
        <v>5658</v>
      </c>
      <c r="AX185" s="1">
        <v>5658</v>
      </c>
      <c r="AY185" s="1">
        <v>0</v>
      </c>
      <c r="AZ185" s="1">
        <v>0</v>
      </c>
      <c r="BA185" s="1">
        <v>0</v>
      </c>
      <c r="BB185" s="1">
        <v>5658</v>
      </c>
      <c r="BC185" s="1" t="s">
        <v>400</v>
      </c>
    </row>
    <row r="186" s="1" customFormat="1" hidden="1" spans="1:55">
      <c r="A186" s="1" t="s">
        <v>58</v>
      </c>
      <c r="B186" s="5" t="s">
        <v>22</v>
      </c>
      <c r="C186" s="1">
        <v>7</v>
      </c>
      <c r="D186" s="10">
        <v>45528</v>
      </c>
      <c r="E186" s="1">
        <v>148</v>
      </c>
      <c r="F186" s="1" t="s">
        <v>271</v>
      </c>
      <c r="G186" s="5">
        <v>5353</v>
      </c>
      <c r="H186" s="1" t="s">
        <v>97</v>
      </c>
      <c r="I186" s="1" t="s">
        <v>94</v>
      </c>
      <c r="J186" s="1">
        <v>104.04</v>
      </c>
      <c r="K186" s="5">
        <v>8.19</v>
      </c>
      <c r="L186" s="1">
        <v>0</v>
      </c>
      <c r="M186" s="1">
        <v>9512169.65</v>
      </c>
      <c r="N186" s="1">
        <v>5130162.47</v>
      </c>
      <c r="O186" s="1">
        <v>53.93</v>
      </c>
      <c r="P186" s="1">
        <v>1068.32</v>
      </c>
      <c r="Q186" s="1">
        <v>0</v>
      </c>
      <c r="R186" s="1">
        <v>0</v>
      </c>
      <c r="S186" s="1">
        <v>0</v>
      </c>
      <c r="T186" s="1">
        <v>8.97</v>
      </c>
      <c r="U186" s="1">
        <v>3</v>
      </c>
      <c r="V186" s="1">
        <v>33.44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57.3</v>
      </c>
      <c r="AF186" s="1">
        <v>0</v>
      </c>
      <c r="AG186" s="1">
        <v>963.92</v>
      </c>
      <c r="AH186" s="1">
        <v>7711.36</v>
      </c>
      <c r="AI186" s="1">
        <v>0</v>
      </c>
      <c r="AJ186" s="1">
        <v>0</v>
      </c>
      <c r="AL186" s="1">
        <v>50000</v>
      </c>
      <c r="AM186" s="1">
        <v>2000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5">
        <v>2.07</v>
      </c>
      <c r="AT186" s="5">
        <v>0</v>
      </c>
      <c r="AU186" s="1">
        <v>0</v>
      </c>
      <c r="AV186" s="1">
        <v>0</v>
      </c>
      <c r="AW186" s="1">
        <v>7711.36</v>
      </c>
      <c r="AX186" s="1">
        <v>7711.36</v>
      </c>
      <c r="AY186" s="1">
        <v>0</v>
      </c>
      <c r="AZ186" s="1">
        <v>0</v>
      </c>
      <c r="BA186" s="1">
        <v>0</v>
      </c>
      <c r="BB186" s="1">
        <v>7711.36</v>
      </c>
      <c r="BC186" s="1" t="s">
        <v>400</v>
      </c>
    </row>
    <row r="187" s="1" customFormat="1" hidden="1" spans="1:55">
      <c r="A187" s="1" t="s">
        <v>58</v>
      </c>
      <c r="B187" s="5" t="s">
        <v>22</v>
      </c>
      <c r="C187" s="1">
        <v>7</v>
      </c>
      <c r="D187" s="10">
        <v>45528</v>
      </c>
      <c r="E187" s="1">
        <v>148</v>
      </c>
      <c r="F187" s="1" t="s">
        <v>272</v>
      </c>
      <c r="G187" s="5">
        <v>5354</v>
      </c>
      <c r="H187" s="1" t="s">
        <v>97</v>
      </c>
      <c r="I187" s="1" t="s">
        <v>94</v>
      </c>
      <c r="J187" s="1">
        <v>104.04</v>
      </c>
      <c r="K187" s="5">
        <v>8.19</v>
      </c>
      <c r="L187" s="1">
        <v>0</v>
      </c>
      <c r="M187" s="1">
        <v>1137978.58</v>
      </c>
      <c r="N187" s="1">
        <v>1137145.67</v>
      </c>
      <c r="O187" s="1">
        <v>99.93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0</v>
      </c>
      <c r="W187" s="1">
        <v>0</v>
      </c>
      <c r="X187" s="1">
        <v>10416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12537.99</v>
      </c>
      <c r="AH187" s="1">
        <v>0</v>
      </c>
      <c r="AI187" s="1">
        <v>0</v>
      </c>
      <c r="AJ187" s="1">
        <v>0</v>
      </c>
      <c r="AL187" s="1">
        <v>50000</v>
      </c>
      <c r="AM187" s="1">
        <v>31000</v>
      </c>
      <c r="AN187" s="1">
        <v>310</v>
      </c>
      <c r="AO187" s="1">
        <v>0</v>
      </c>
      <c r="AP187" s="1">
        <v>0</v>
      </c>
      <c r="AQ187" s="1">
        <v>0</v>
      </c>
      <c r="AR187" s="1">
        <v>0</v>
      </c>
      <c r="AS187" s="5">
        <v>0</v>
      </c>
      <c r="AT187" s="5">
        <v>0</v>
      </c>
      <c r="AU187" s="1">
        <v>0</v>
      </c>
      <c r="AV187" s="1">
        <v>0</v>
      </c>
      <c r="AW187" s="1">
        <v>310</v>
      </c>
      <c r="AX187" s="1">
        <v>310</v>
      </c>
      <c r="AY187" s="1">
        <v>0</v>
      </c>
      <c r="AZ187" s="1">
        <v>0</v>
      </c>
      <c r="BA187" s="1">
        <v>0</v>
      </c>
      <c r="BB187" s="1">
        <v>0</v>
      </c>
      <c r="BC187" s="1" t="s">
        <v>400</v>
      </c>
    </row>
    <row r="188" s="1" customFormat="1" hidden="1" spans="1:55">
      <c r="A188" s="1" t="s">
        <v>58</v>
      </c>
      <c r="B188" s="5" t="s">
        <v>22</v>
      </c>
      <c r="C188" s="1">
        <v>7</v>
      </c>
      <c r="D188" s="10">
        <v>45528</v>
      </c>
      <c r="E188" s="1">
        <v>148</v>
      </c>
      <c r="F188" s="1" t="s">
        <v>273</v>
      </c>
      <c r="G188" s="5">
        <v>2176</v>
      </c>
      <c r="H188" s="1" t="s">
        <v>97</v>
      </c>
      <c r="I188" s="1" t="s">
        <v>129</v>
      </c>
      <c r="J188" s="1">
        <v>104.04</v>
      </c>
      <c r="K188" s="5">
        <v>0</v>
      </c>
      <c r="L188" s="1">
        <v>112.14</v>
      </c>
      <c r="M188" s="1">
        <v>1137978.58</v>
      </c>
      <c r="N188" s="1">
        <v>936243.3</v>
      </c>
      <c r="O188" s="1">
        <v>82.27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10416</v>
      </c>
      <c r="Y188" s="1">
        <v>0</v>
      </c>
      <c r="Z188" s="1">
        <v>0</v>
      </c>
      <c r="AA188" s="1">
        <v>0</v>
      </c>
      <c r="AB188" s="1">
        <v>0</v>
      </c>
      <c r="AC188" s="1">
        <v>923.91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9005.06</v>
      </c>
      <c r="AJ188" s="1">
        <v>0</v>
      </c>
      <c r="AM188" s="1">
        <v>15000</v>
      </c>
      <c r="AN188" s="1">
        <v>0</v>
      </c>
      <c r="AS188" s="5">
        <v>0</v>
      </c>
      <c r="AT188" s="5">
        <v>0</v>
      </c>
      <c r="AU188" s="1">
        <v>12.72</v>
      </c>
      <c r="AV188" s="1">
        <v>615.94</v>
      </c>
      <c r="AW188" s="1">
        <v>615.94</v>
      </c>
      <c r="AX188" s="1">
        <v>615.94</v>
      </c>
      <c r="AY188" s="1">
        <v>0</v>
      </c>
      <c r="AZ188" s="1">
        <v>0</v>
      </c>
      <c r="BA188" s="1">
        <v>0</v>
      </c>
      <c r="BB188" s="1">
        <v>615.94</v>
      </c>
      <c r="BC188" s="1" t="s">
        <v>400</v>
      </c>
    </row>
    <row r="189" s="1" customFormat="1" hidden="1" spans="1:55">
      <c r="A189" s="1" t="s">
        <v>58</v>
      </c>
      <c r="B189" s="5" t="s">
        <v>22</v>
      </c>
      <c r="C189" s="1">
        <v>7</v>
      </c>
      <c r="D189" s="10">
        <v>45528</v>
      </c>
      <c r="E189" s="1">
        <v>148</v>
      </c>
      <c r="F189" s="1" t="s">
        <v>274</v>
      </c>
      <c r="G189" s="5">
        <v>3391</v>
      </c>
      <c r="H189" s="1" t="s">
        <v>97</v>
      </c>
      <c r="I189" s="1" t="s">
        <v>129</v>
      </c>
      <c r="J189" s="1">
        <v>104.04</v>
      </c>
      <c r="K189" s="5">
        <v>0</v>
      </c>
      <c r="L189" s="1">
        <v>112.14</v>
      </c>
      <c r="M189" s="1">
        <v>1137978.58</v>
      </c>
      <c r="N189" s="1">
        <v>1151820.76</v>
      </c>
      <c r="O189" s="1">
        <v>101.22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0</v>
      </c>
      <c r="W189" s="1">
        <v>0</v>
      </c>
      <c r="X189" s="1">
        <v>10416</v>
      </c>
      <c r="Y189" s="1">
        <v>0</v>
      </c>
      <c r="Z189" s="1">
        <v>0</v>
      </c>
      <c r="AA189" s="1">
        <v>0</v>
      </c>
      <c r="AB189" s="1">
        <v>0</v>
      </c>
      <c r="AC189" s="1">
        <v>1121.91</v>
      </c>
      <c r="AD189" s="1">
        <v>-40.5</v>
      </c>
      <c r="AE189" s="1">
        <v>0</v>
      </c>
      <c r="AF189" s="1">
        <v>0</v>
      </c>
      <c r="AG189" s="1">
        <v>0</v>
      </c>
      <c r="AH189" s="1">
        <v>0</v>
      </c>
      <c r="AI189" s="1">
        <v>12957.95</v>
      </c>
      <c r="AJ189" s="1">
        <v>0</v>
      </c>
      <c r="AM189" s="1">
        <v>17000</v>
      </c>
      <c r="AN189" s="1">
        <v>0</v>
      </c>
      <c r="AS189" s="5">
        <v>0</v>
      </c>
      <c r="AT189" s="5">
        <v>0</v>
      </c>
      <c r="AU189" s="1">
        <v>15.25</v>
      </c>
      <c r="AV189" s="1">
        <v>1121.91</v>
      </c>
      <c r="AW189" s="1">
        <v>1081.41</v>
      </c>
      <c r="AX189" s="1">
        <v>1081.41</v>
      </c>
      <c r="AY189" s="1">
        <v>0</v>
      </c>
      <c r="AZ189" s="1">
        <v>0</v>
      </c>
      <c r="BA189" s="1">
        <v>0</v>
      </c>
      <c r="BB189" s="1">
        <v>1081.41</v>
      </c>
      <c r="BC189" s="1" t="s">
        <v>400</v>
      </c>
    </row>
    <row r="190" s="1" customFormat="1" hidden="1" spans="1:55">
      <c r="A190" s="1" t="s">
        <v>58</v>
      </c>
      <c r="B190" s="5" t="s">
        <v>22</v>
      </c>
      <c r="C190" s="1">
        <v>7</v>
      </c>
      <c r="D190" s="10">
        <v>45528</v>
      </c>
      <c r="E190" s="1">
        <v>148</v>
      </c>
      <c r="F190" s="1" t="s">
        <v>275</v>
      </c>
      <c r="G190" s="5">
        <v>4654</v>
      </c>
      <c r="H190" s="1" t="s">
        <v>97</v>
      </c>
      <c r="I190" s="1" t="s">
        <v>129</v>
      </c>
      <c r="J190" s="1">
        <v>104.04</v>
      </c>
      <c r="K190" s="5">
        <v>0</v>
      </c>
      <c r="L190" s="1">
        <v>0</v>
      </c>
      <c r="M190" s="1">
        <v>9512169.65</v>
      </c>
      <c r="N190" s="1">
        <v>15281619.92</v>
      </c>
      <c r="O190" s="1">
        <v>160.65</v>
      </c>
      <c r="P190" s="1">
        <v>1068.32</v>
      </c>
      <c r="Q190" s="1">
        <v>0</v>
      </c>
      <c r="R190" s="1">
        <v>0</v>
      </c>
      <c r="S190" s="1">
        <v>0</v>
      </c>
      <c r="T190" s="1">
        <v>8.97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2292.96</v>
      </c>
      <c r="AJ190" s="1">
        <v>0</v>
      </c>
      <c r="AM190" s="1">
        <v>37000</v>
      </c>
      <c r="AN190" s="1">
        <v>462.5</v>
      </c>
      <c r="AS190" s="5">
        <v>0</v>
      </c>
      <c r="AT190" s="5">
        <v>0</v>
      </c>
      <c r="AU190" s="1">
        <v>0</v>
      </c>
      <c r="AV190" s="1">
        <v>0</v>
      </c>
      <c r="AW190" s="1">
        <v>462.5</v>
      </c>
      <c r="AX190" s="1">
        <v>462.5</v>
      </c>
      <c r="AY190" s="1">
        <v>0</v>
      </c>
      <c r="AZ190" s="1">
        <v>0</v>
      </c>
      <c r="BA190" s="1">
        <v>0</v>
      </c>
      <c r="BB190" s="1">
        <v>0</v>
      </c>
      <c r="BC190" s="1" t="s">
        <v>400</v>
      </c>
    </row>
    <row r="191" s="1" customFormat="1" hidden="1" spans="1:55">
      <c r="A191" s="1" t="s">
        <v>58</v>
      </c>
      <c r="B191" s="5" t="s">
        <v>22</v>
      </c>
      <c r="C191" s="1">
        <v>7</v>
      </c>
      <c r="D191" s="10">
        <v>45528</v>
      </c>
      <c r="E191" s="1">
        <v>148</v>
      </c>
      <c r="F191" s="1" t="s">
        <v>276</v>
      </c>
      <c r="G191" s="5">
        <v>4794</v>
      </c>
      <c r="H191" s="1" t="s">
        <v>97</v>
      </c>
      <c r="I191" s="1" t="s">
        <v>129</v>
      </c>
      <c r="J191" s="1">
        <v>104.04</v>
      </c>
      <c r="K191" s="5">
        <v>0</v>
      </c>
      <c r="L191" s="1">
        <v>0</v>
      </c>
      <c r="M191" s="1">
        <v>9512169.65</v>
      </c>
      <c r="N191" s="1">
        <v>9242568.18</v>
      </c>
      <c r="O191" s="1">
        <v>97.17</v>
      </c>
      <c r="P191" s="1">
        <v>1068.32</v>
      </c>
      <c r="Q191" s="1">
        <v>0</v>
      </c>
      <c r="R191" s="1">
        <v>0</v>
      </c>
      <c r="S191" s="1">
        <v>0</v>
      </c>
      <c r="T191" s="1">
        <v>8.97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1578.4</v>
      </c>
      <c r="AJ191" s="1">
        <v>0</v>
      </c>
      <c r="AM191" s="1">
        <v>94000</v>
      </c>
      <c r="AN191" s="1">
        <v>500</v>
      </c>
      <c r="AS191" s="5">
        <v>0</v>
      </c>
      <c r="AT191" s="5">
        <v>0</v>
      </c>
      <c r="AU191" s="1">
        <v>0</v>
      </c>
      <c r="AV191" s="1">
        <v>0</v>
      </c>
      <c r="AW191" s="1">
        <v>500</v>
      </c>
      <c r="AX191" s="1">
        <v>500</v>
      </c>
      <c r="AY191" s="1">
        <v>0</v>
      </c>
      <c r="AZ191" s="1">
        <v>0</v>
      </c>
      <c r="BA191" s="1">
        <v>0</v>
      </c>
      <c r="BB191" s="1">
        <v>0</v>
      </c>
      <c r="BC191" s="1" t="s">
        <v>400</v>
      </c>
    </row>
    <row r="192" s="1" customFormat="1" hidden="1" spans="1:55">
      <c r="A192" s="1" t="s">
        <v>58</v>
      </c>
      <c r="B192" s="5" t="s">
        <v>22</v>
      </c>
      <c r="C192" s="1">
        <v>7</v>
      </c>
      <c r="D192" s="10">
        <v>45528</v>
      </c>
      <c r="E192" s="1">
        <v>148</v>
      </c>
      <c r="F192" s="1" t="s">
        <v>277</v>
      </c>
      <c r="G192" s="5">
        <v>4817</v>
      </c>
      <c r="H192" s="1" t="s">
        <v>97</v>
      </c>
      <c r="I192" s="1" t="s">
        <v>129</v>
      </c>
      <c r="J192" s="1">
        <v>104.04</v>
      </c>
      <c r="K192" s="5">
        <v>0</v>
      </c>
      <c r="L192" s="1">
        <v>0</v>
      </c>
      <c r="M192" s="1">
        <v>9512169.65</v>
      </c>
      <c r="N192" s="1">
        <v>9940190.77</v>
      </c>
      <c r="O192" s="1">
        <v>104.5</v>
      </c>
      <c r="P192" s="1">
        <v>1068.32</v>
      </c>
      <c r="Q192" s="1">
        <v>0</v>
      </c>
      <c r="R192" s="1">
        <v>0</v>
      </c>
      <c r="S192" s="1">
        <v>0</v>
      </c>
      <c r="T192" s="1">
        <v>8.97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1472.33</v>
      </c>
      <c r="AJ192" s="1">
        <v>0</v>
      </c>
      <c r="AM192" s="1">
        <v>76000</v>
      </c>
      <c r="AN192" s="1">
        <v>1140</v>
      </c>
      <c r="AS192" s="5">
        <v>0</v>
      </c>
      <c r="AT192" s="5">
        <v>0</v>
      </c>
      <c r="AU192" s="1">
        <v>0</v>
      </c>
      <c r="AV192" s="1">
        <v>0</v>
      </c>
      <c r="AW192" s="1">
        <v>1140</v>
      </c>
      <c r="AX192" s="1">
        <v>1140</v>
      </c>
      <c r="AY192" s="1">
        <v>0</v>
      </c>
      <c r="AZ192" s="1">
        <v>0</v>
      </c>
      <c r="BA192" s="1">
        <v>0</v>
      </c>
      <c r="BB192" s="1">
        <v>0</v>
      </c>
      <c r="BC192" s="1" t="s">
        <v>400</v>
      </c>
    </row>
    <row r="193" s="1" customFormat="1" hidden="1" spans="1:55">
      <c r="A193" s="1" t="s">
        <v>58</v>
      </c>
      <c r="B193" s="5" t="s">
        <v>22</v>
      </c>
      <c r="C193" s="1">
        <v>7</v>
      </c>
      <c r="D193" s="10">
        <v>45528</v>
      </c>
      <c r="E193" s="1">
        <v>148</v>
      </c>
      <c r="F193" s="1" t="s">
        <v>278</v>
      </c>
      <c r="G193" s="5">
        <v>4879</v>
      </c>
      <c r="H193" s="1" t="s">
        <v>97</v>
      </c>
      <c r="I193" s="1" t="s">
        <v>129</v>
      </c>
      <c r="J193" s="1">
        <v>104.04</v>
      </c>
      <c r="K193" s="5">
        <v>0</v>
      </c>
      <c r="L193" s="1">
        <v>112.14</v>
      </c>
      <c r="M193" s="1">
        <v>1137978.58</v>
      </c>
      <c r="N193" s="1">
        <v>1257740.72</v>
      </c>
      <c r="O193" s="1">
        <v>110.52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10416</v>
      </c>
      <c r="Y193" s="1">
        <v>0</v>
      </c>
      <c r="Z193" s="1">
        <v>0</v>
      </c>
      <c r="AA193" s="1">
        <v>0</v>
      </c>
      <c r="AB193" s="1">
        <v>0</v>
      </c>
      <c r="AC193" s="1">
        <v>1356.03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12001.26</v>
      </c>
      <c r="AJ193" s="1">
        <v>0</v>
      </c>
      <c r="AM193" s="1">
        <v>26000</v>
      </c>
      <c r="AN193" s="1">
        <v>0</v>
      </c>
      <c r="AS193" s="5">
        <v>0</v>
      </c>
      <c r="AT193" s="5">
        <v>0</v>
      </c>
      <c r="AU193" s="1">
        <v>17.68</v>
      </c>
      <c r="AV193" s="1">
        <v>2260.05</v>
      </c>
      <c r="AW193" s="1">
        <v>2260.05</v>
      </c>
      <c r="AX193" s="1">
        <v>2260.05</v>
      </c>
      <c r="AY193" s="1">
        <v>0</v>
      </c>
      <c r="AZ193" s="1">
        <v>0</v>
      </c>
      <c r="BA193" s="1">
        <v>0</v>
      </c>
      <c r="BB193" s="1">
        <v>2260.05</v>
      </c>
      <c r="BC193" s="1" t="s">
        <v>400</v>
      </c>
    </row>
    <row r="194" s="1" customFormat="1" hidden="1" spans="1:55">
      <c r="A194" s="1" t="s">
        <v>58</v>
      </c>
      <c r="B194" s="5" t="s">
        <v>22</v>
      </c>
      <c r="C194" s="1">
        <v>7</v>
      </c>
      <c r="D194" s="10">
        <v>45528</v>
      </c>
      <c r="E194" s="1">
        <v>148</v>
      </c>
      <c r="F194" s="1" t="s">
        <v>279</v>
      </c>
      <c r="G194" s="5">
        <v>4978</v>
      </c>
      <c r="H194" s="1" t="s">
        <v>97</v>
      </c>
      <c r="I194" s="1" t="s">
        <v>129</v>
      </c>
      <c r="J194" s="1">
        <v>104.04</v>
      </c>
      <c r="K194" s="5">
        <v>0</v>
      </c>
      <c r="L194" s="1">
        <v>0</v>
      </c>
      <c r="M194" s="1">
        <v>9512169.65</v>
      </c>
      <c r="N194" s="1">
        <v>9666031.39</v>
      </c>
      <c r="O194" s="1">
        <v>101.62</v>
      </c>
      <c r="P194" s="1">
        <v>1068.32</v>
      </c>
      <c r="Q194" s="1">
        <v>0</v>
      </c>
      <c r="R194" s="1">
        <v>0</v>
      </c>
      <c r="S194" s="1">
        <v>0</v>
      </c>
      <c r="T194" s="1">
        <v>8.97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1871.79</v>
      </c>
      <c r="AJ194" s="1">
        <v>0</v>
      </c>
      <c r="AM194" s="1">
        <v>26000</v>
      </c>
      <c r="AN194" s="1">
        <v>260</v>
      </c>
      <c r="AS194" s="5">
        <v>0</v>
      </c>
      <c r="AT194" s="5">
        <v>0</v>
      </c>
      <c r="AU194" s="1">
        <v>0</v>
      </c>
      <c r="AV194" s="1">
        <v>0</v>
      </c>
      <c r="AW194" s="1">
        <v>260</v>
      </c>
      <c r="AX194" s="1">
        <v>260</v>
      </c>
      <c r="AY194" s="1">
        <v>0</v>
      </c>
      <c r="AZ194" s="1">
        <v>0</v>
      </c>
      <c r="BA194" s="1">
        <v>0</v>
      </c>
      <c r="BB194" s="1">
        <v>0</v>
      </c>
      <c r="BC194" s="1" t="s">
        <v>400</v>
      </c>
    </row>
    <row r="195" s="1" customFormat="1" hidden="1" spans="1:55">
      <c r="A195" s="1" t="s">
        <v>58</v>
      </c>
      <c r="B195" s="5" t="s">
        <v>22</v>
      </c>
      <c r="C195" s="1">
        <v>7</v>
      </c>
      <c r="D195" s="10">
        <v>45528</v>
      </c>
      <c r="E195" s="1">
        <v>148</v>
      </c>
      <c r="F195" s="1" t="s">
        <v>280</v>
      </c>
      <c r="G195" s="5">
        <v>2557</v>
      </c>
      <c r="H195" s="1" t="s">
        <v>65</v>
      </c>
      <c r="I195" s="1" t="s">
        <v>136</v>
      </c>
      <c r="J195" s="1">
        <v>104.04</v>
      </c>
      <c r="K195" s="5">
        <v>0</v>
      </c>
      <c r="L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M195" s="1">
        <v>10000</v>
      </c>
      <c r="AN195" s="1">
        <v>0</v>
      </c>
      <c r="AS195" s="5">
        <v>0</v>
      </c>
      <c r="AT195" s="5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 t="s">
        <v>400</v>
      </c>
    </row>
    <row r="196" s="1" customFormat="1" hidden="1" spans="1:55">
      <c r="A196" s="1" t="s">
        <v>58</v>
      </c>
      <c r="B196" s="5" t="s">
        <v>22</v>
      </c>
      <c r="C196" s="1">
        <v>7</v>
      </c>
      <c r="D196" s="10">
        <v>45528</v>
      </c>
      <c r="E196" s="1">
        <v>148</v>
      </c>
      <c r="F196" s="1" t="s">
        <v>281</v>
      </c>
      <c r="G196" s="5">
        <v>2633</v>
      </c>
      <c r="H196" s="1" t="s">
        <v>65</v>
      </c>
      <c r="I196" s="1" t="s">
        <v>136</v>
      </c>
      <c r="J196" s="1">
        <v>104.04</v>
      </c>
      <c r="K196" s="5">
        <v>0</v>
      </c>
      <c r="L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M196" s="1">
        <v>10000</v>
      </c>
      <c r="AN196" s="1">
        <v>0</v>
      </c>
      <c r="AS196" s="5">
        <v>0</v>
      </c>
      <c r="AT196" s="5">
        <v>0</v>
      </c>
      <c r="AU196" s="1">
        <v>0</v>
      </c>
      <c r="AV196" s="1">
        <v>0</v>
      </c>
      <c r="AW196" s="1">
        <v>0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 t="s">
        <v>400</v>
      </c>
    </row>
    <row r="197" s="1" customFormat="1" hidden="1" spans="1:55">
      <c r="A197" s="1" t="s">
        <v>58</v>
      </c>
      <c r="B197" s="5" t="s">
        <v>22</v>
      </c>
      <c r="C197" s="1">
        <v>7</v>
      </c>
      <c r="D197" s="10">
        <v>45528</v>
      </c>
      <c r="E197" s="1">
        <v>148</v>
      </c>
      <c r="F197" s="1" t="s">
        <v>282</v>
      </c>
      <c r="G197" s="5">
        <v>2347</v>
      </c>
      <c r="H197" s="1" t="s">
        <v>65</v>
      </c>
      <c r="I197" s="1" t="s">
        <v>141</v>
      </c>
      <c r="J197" s="1">
        <v>104.04</v>
      </c>
      <c r="K197" s="5">
        <v>0</v>
      </c>
      <c r="L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M197" s="1">
        <v>6000</v>
      </c>
      <c r="AN197" s="1">
        <v>0</v>
      </c>
      <c r="AS197" s="5">
        <v>0</v>
      </c>
      <c r="AT197" s="5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0</v>
      </c>
      <c r="AZ197" s="1">
        <v>0</v>
      </c>
      <c r="BA197" s="1">
        <v>0</v>
      </c>
      <c r="BB197" s="1">
        <v>0</v>
      </c>
      <c r="BC197" s="1" t="s">
        <v>400</v>
      </c>
    </row>
    <row r="198" s="1" customFormat="1" hidden="1" spans="1:55">
      <c r="A198" s="1" t="s">
        <v>58</v>
      </c>
      <c r="B198" s="5" t="s">
        <v>22</v>
      </c>
      <c r="C198" s="1">
        <v>7</v>
      </c>
      <c r="D198" s="10">
        <v>45528</v>
      </c>
      <c r="E198" s="1">
        <v>148</v>
      </c>
      <c r="F198" s="1" t="s">
        <v>283</v>
      </c>
      <c r="G198" s="5">
        <v>1935</v>
      </c>
      <c r="H198" s="1" t="s">
        <v>65</v>
      </c>
      <c r="I198" s="1" t="s">
        <v>143</v>
      </c>
      <c r="J198" s="1">
        <v>104.04</v>
      </c>
      <c r="K198" s="5">
        <v>0</v>
      </c>
      <c r="L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0</v>
      </c>
      <c r="V198" s="1">
        <v>0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M198" s="1">
        <v>7000</v>
      </c>
      <c r="AN198" s="1">
        <v>0</v>
      </c>
      <c r="AS198" s="5">
        <v>0</v>
      </c>
      <c r="AT198" s="5">
        <v>0</v>
      </c>
      <c r="AU198" s="1">
        <v>0</v>
      </c>
      <c r="AV198" s="1">
        <v>0</v>
      </c>
      <c r="AW198" s="1">
        <v>0</v>
      </c>
      <c r="AX198" s="1">
        <v>0</v>
      </c>
      <c r="AY198" s="1">
        <v>0</v>
      </c>
      <c r="AZ198" s="1">
        <v>0</v>
      </c>
      <c r="BA198" s="1">
        <v>0</v>
      </c>
      <c r="BB198" s="1">
        <v>0</v>
      </c>
      <c r="BC198" s="1" t="s">
        <v>400</v>
      </c>
    </row>
    <row r="199" s="1" customFormat="1" hidden="1" spans="1:55">
      <c r="A199" s="1" t="s">
        <v>58</v>
      </c>
      <c r="B199" s="5" t="s">
        <v>22</v>
      </c>
      <c r="C199" s="1">
        <v>7</v>
      </c>
      <c r="D199" s="10">
        <v>45528</v>
      </c>
      <c r="E199" s="1">
        <v>148</v>
      </c>
      <c r="F199" s="1" t="s">
        <v>284</v>
      </c>
      <c r="G199" s="5">
        <v>1540</v>
      </c>
      <c r="H199" s="1" t="s">
        <v>65</v>
      </c>
      <c r="I199" s="1" t="s">
        <v>285</v>
      </c>
      <c r="J199" s="1">
        <v>104.04</v>
      </c>
      <c r="K199" s="5">
        <v>0</v>
      </c>
      <c r="L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M199" s="1">
        <v>5000</v>
      </c>
      <c r="AN199" s="1">
        <v>0</v>
      </c>
      <c r="AS199" s="5">
        <v>0</v>
      </c>
      <c r="AT199" s="5">
        <v>0</v>
      </c>
      <c r="AU199" s="1">
        <v>0</v>
      </c>
      <c r="AV199" s="1">
        <v>0</v>
      </c>
      <c r="AW199" s="1">
        <v>0</v>
      </c>
      <c r="AX199" s="1">
        <v>0</v>
      </c>
      <c r="AY199" s="1">
        <v>0</v>
      </c>
      <c r="AZ199" s="1">
        <v>0</v>
      </c>
      <c r="BA199" s="1">
        <v>0</v>
      </c>
      <c r="BB199" s="1">
        <v>0</v>
      </c>
      <c r="BC199" s="1" t="s">
        <v>400</v>
      </c>
    </row>
    <row r="200" s="1" customFormat="1" hidden="1" spans="1:55">
      <c r="A200" s="1" t="s">
        <v>58</v>
      </c>
      <c r="B200" s="5" t="s">
        <v>23</v>
      </c>
      <c r="C200" s="1">
        <v>71</v>
      </c>
      <c r="D200" s="10">
        <v>45528</v>
      </c>
      <c r="E200" s="1">
        <v>148</v>
      </c>
      <c r="F200" s="1" t="s">
        <v>286</v>
      </c>
      <c r="G200" s="5">
        <v>5267</v>
      </c>
      <c r="H200" s="1" t="s">
        <v>65</v>
      </c>
      <c r="I200" s="1" t="s">
        <v>63</v>
      </c>
      <c r="J200" s="1">
        <v>122.25</v>
      </c>
      <c r="K200" s="5">
        <v>0</v>
      </c>
      <c r="L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0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M200" s="1">
        <v>12000</v>
      </c>
      <c r="AN200" s="1">
        <v>0</v>
      </c>
      <c r="AS200" s="5">
        <v>0</v>
      </c>
      <c r="AT200" s="5">
        <v>0</v>
      </c>
      <c r="AU200" s="1">
        <v>0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 t="s">
        <v>400</v>
      </c>
    </row>
    <row r="201" s="1" customFormat="1" hidden="1" spans="1:55">
      <c r="A201" s="1" t="s">
        <v>58</v>
      </c>
      <c r="B201" s="5" t="s">
        <v>23</v>
      </c>
      <c r="C201" s="1">
        <v>71</v>
      </c>
      <c r="D201" s="10">
        <v>45528</v>
      </c>
      <c r="E201" s="1">
        <v>148</v>
      </c>
      <c r="F201" s="1" t="s">
        <v>287</v>
      </c>
      <c r="G201" s="5">
        <v>4147</v>
      </c>
      <c r="H201" s="1" t="s">
        <v>65</v>
      </c>
      <c r="I201" s="1" t="s">
        <v>68</v>
      </c>
      <c r="J201" s="1">
        <v>122.25</v>
      </c>
      <c r="K201" s="5">
        <v>0</v>
      </c>
      <c r="L201" s="1">
        <v>0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0</v>
      </c>
      <c r="AM201" s="1">
        <v>25000</v>
      </c>
      <c r="AN201" s="1">
        <v>250</v>
      </c>
      <c r="AS201" s="5">
        <v>0</v>
      </c>
      <c r="AT201" s="5">
        <v>0</v>
      </c>
      <c r="AU201" s="1">
        <v>0</v>
      </c>
      <c r="AV201" s="1">
        <v>0</v>
      </c>
      <c r="AW201" s="1">
        <v>250</v>
      </c>
      <c r="AX201" s="1">
        <v>250</v>
      </c>
      <c r="AY201" s="1">
        <v>0</v>
      </c>
      <c r="AZ201" s="1">
        <v>0</v>
      </c>
      <c r="BA201" s="1">
        <v>0</v>
      </c>
      <c r="BB201" s="1">
        <v>0</v>
      </c>
      <c r="BC201" s="1" t="s">
        <v>400</v>
      </c>
    </row>
    <row r="202" s="1" customFormat="1" hidden="1" spans="1:55">
      <c r="A202" s="1" t="s">
        <v>58</v>
      </c>
      <c r="B202" s="5" t="s">
        <v>23</v>
      </c>
      <c r="C202" s="1">
        <v>71</v>
      </c>
      <c r="D202" s="10">
        <v>45528</v>
      </c>
      <c r="E202" s="1">
        <v>148</v>
      </c>
      <c r="F202" s="1" t="s">
        <v>288</v>
      </c>
      <c r="G202" s="5">
        <v>4827</v>
      </c>
      <c r="H202" s="1" t="s">
        <v>65</v>
      </c>
      <c r="I202" s="1" t="s">
        <v>68</v>
      </c>
      <c r="J202" s="1">
        <v>122.25</v>
      </c>
      <c r="K202" s="5">
        <v>0</v>
      </c>
      <c r="L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0</v>
      </c>
      <c r="AJ202" s="1">
        <v>0</v>
      </c>
      <c r="AM202" s="1">
        <v>12000</v>
      </c>
      <c r="AN202" s="1">
        <v>0</v>
      </c>
      <c r="AS202" s="5">
        <v>0</v>
      </c>
      <c r="AT202" s="5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0</v>
      </c>
      <c r="AZ202" s="1">
        <v>0</v>
      </c>
      <c r="BA202" s="1">
        <v>0</v>
      </c>
      <c r="BB202" s="1">
        <v>0</v>
      </c>
      <c r="BC202" s="1" t="s">
        <v>400</v>
      </c>
    </row>
    <row r="203" s="1" customFormat="1" hidden="1" spans="1:55">
      <c r="A203" s="1" t="s">
        <v>58</v>
      </c>
      <c r="B203" s="5" t="s">
        <v>23</v>
      </c>
      <c r="C203" s="1">
        <v>71</v>
      </c>
      <c r="D203" s="10">
        <v>45528</v>
      </c>
      <c r="E203" s="1">
        <v>148</v>
      </c>
      <c r="F203" s="1" t="s">
        <v>289</v>
      </c>
      <c r="G203" s="5">
        <v>5303</v>
      </c>
      <c r="H203" s="1" t="s">
        <v>65</v>
      </c>
      <c r="I203" s="1" t="s">
        <v>61</v>
      </c>
      <c r="J203" s="1">
        <v>122.25</v>
      </c>
      <c r="K203" s="5">
        <v>0</v>
      </c>
      <c r="L203" s="1">
        <v>0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M203" s="1">
        <v>5000</v>
      </c>
      <c r="AN203" s="1">
        <v>0</v>
      </c>
      <c r="AS203" s="5">
        <v>0</v>
      </c>
      <c r="AT203" s="5">
        <v>0</v>
      </c>
      <c r="AU203" s="1">
        <v>0</v>
      </c>
      <c r="AV203" s="1">
        <v>0</v>
      </c>
      <c r="AW203" s="1">
        <v>0</v>
      </c>
      <c r="AX203" s="1">
        <v>0</v>
      </c>
      <c r="AY203" s="1">
        <v>0</v>
      </c>
      <c r="AZ203" s="1">
        <v>0</v>
      </c>
      <c r="BA203" s="1">
        <v>0</v>
      </c>
      <c r="BB203" s="1">
        <v>0</v>
      </c>
      <c r="BC203" s="1" t="s">
        <v>400</v>
      </c>
    </row>
    <row r="204" s="1" customFormat="1" hidden="1" spans="1:55">
      <c r="A204" s="1" t="s">
        <v>58</v>
      </c>
      <c r="B204" s="5" t="s">
        <v>23</v>
      </c>
      <c r="C204" s="1">
        <v>71</v>
      </c>
      <c r="D204" s="10">
        <v>45528</v>
      </c>
      <c r="E204" s="1">
        <v>148</v>
      </c>
      <c r="F204" s="1" t="s">
        <v>290</v>
      </c>
      <c r="G204" s="5">
        <v>5516</v>
      </c>
      <c r="H204" s="1" t="s">
        <v>65</v>
      </c>
      <c r="I204" s="1" t="s">
        <v>61</v>
      </c>
      <c r="J204" s="1">
        <v>122.25</v>
      </c>
      <c r="K204" s="5">
        <v>0</v>
      </c>
      <c r="L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0</v>
      </c>
      <c r="AJ204" s="1">
        <v>0</v>
      </c>
      <c r="AS204" s="5">
        <v>0</v>
      </c>
      <c r="AT204" s="5">
        <v>0</v>
      </c>
      <c r="AU204" s="1">
        <v>0</v>
      </c>
      <c r="AV204" s="1">
        <v>0</v>
      </c>
      <c r="AW204" s="1">
        <v>0</v>
      </c>
      <c r="AX204" s="1">
        <v>0</v>
      </c>
      <c r="AY204" s="1">
        <v>0</v>
      </c>
      <c r="AZ204" s="1">
        <v>0</v>
      </c>
      <c r="BA204" s="1">
        <v>0</v>
      </c>
      <c r="BB204" s="1">
        <v>0</v>
      </c>
      <c r="BC204" s="1" t="s">
        <v>400</v>
      </c>
    </row>
    <row r="205" s="1" customFormat="1" hidden="1" spans="1:55">
      <c r="A205" s="1" t="s">
        <v>58</v>
      </c>
      <c r="B205" s="5" t="s">
        <v>23</v>
      </c>
      <c r="C205" s="1">
        <v>71</v>
      </c>
      <c r="D205" s="10">
        <v>45528</v>
      </c>
      <c r="E205" s="1">
        <v>148</v>
      </c>
      <c r="F205" s="1" t="s">
        <v>107</v>
      </c>
      <c r="G205" s="5">
        <v>3908</v>
      </c>
      <c r="H205" s="1" t="s">
        <v>97</v>
      </c>
      <c r="I205" s="1" t="s">
        <v>94</v>
      </c>
      <c r="J205" s="1">
        <v>122.25</v>
      </c>
      <c r="K205" s="5">
        <v>21.31</v>
      </c>
      <c r="L205" s="1">
        <v>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48.24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108.06</v>
      </c>
      <c r="AF205" s="1">
        <v>-11.2</v>
      </c>
      <c r="AG205" s="1">
        <v>1.23</v>
      </c>
      <c r="AH205" s="1">
        <v>0</v>
      </c>
      <c r="AI205" s="1">
        <v>0</v>
      </c>
      <c r="AJ205" s="1">
        <v>0</v>
      </c>
      <c r="AL205" s="1">
        <v>50000</v>
      </c>
      <c r="AO205" s="1">
        <v>0</v>
      </c>
      <c r="AP205" s="1">
        <v>0</v>
      </c>
      <c r="AQ205" s="1">
        <v>0</v>
      </c>
      <c r="AR205" s="1">
        <v>0</v>
      </c>
      <c r="AS205" s="5">
        <v>0</v>
      </c>
      <c r="AT205" s="5">
        <v>0</v>
      </c>
      <c r="AU205" s="1">
        <v>0</v>
      </c>
      <c r="AV205" s="1">
        <v>0</v>
      </c>
      <c r="AW205" s="1">
        <v>-11.2</v>
      </c>
      <c r="AX205" s="1">
        <v>-11.2</v>
      </c>
      <c r="AY205" s="1">
        <v>0</v>
      </c>
      <c r="AZ205" s="1">
        <v>0</v>
      </c>
      <c r="BA205" s="1">
        <v>0</v>
      </c>
      <c r="BB205" s="1">
        <v>-11.2</v>
      </c>
      <c r="BC205" s="1" t="s">
        <v>400</v>
      </c>
    </row>
    <row r="206" s="1" customFormat="1" hidden="1" spans="1:55">
      <c r="A206" s="1" t="s">
        <v>58</v>
      </c>
      <c r="B206" s="5" t="s">
        <v>23</v>
      </c>
      <c r="C206" s="1">
        <v>71</v>
      </c>
      <c r="D206" s="10">
        <v>45528</v>
      </c>
      <c r="E206" s="1">
        <v>148</v>
      </c>
      <c r="F206" s="1" t="s">
        <v>291</v>
      </c>
      <c r="G206" s="5">
        <v>5038</v>
      </c>
      <c r="H206" s="1" t="s">
        <v>97</v>
      </c>
      <c r="I206" s="1" t="s">
        <v>94</v>
      </c>
      <c r="J206" s="1">
        <v>122.25</v>
      </c>
      <c r="K206" s="5">
        <v>21.31</v>
      </c>
      <c r="L206" s="1">
        <v>0</v>
      </c>
      <c r="M206" s="1">
        <v>3722765.99</v>
      </c>
      <c r="N206" s="1">
        <v>2550628.89</v>
      </c>
      <c r="O206" s="1">
        <v>68.51</v>
      </c>
      <c r="P206" s="1">
        <v>375</v>
      </c>
      <c r="Q206" s="1">
        <v>0</v>
      </c>
      <c r="R206" s="1">
        <v>0</v>
      </c>
      <c r="S206" s="1">
        <v>0</v>
      </c>
      <c r="T206" s="1">
        <v>5.63</v>
      </c>
      <c r="U206" s="1">
        <v>3.96</v>
      </c>
      <c r="V206" s="1">
        <v>70.34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15.96</v>
      </c>
      <c r="AF206" s="1">
        <v>0</v>
      </c>
      <c r="AG206" s="1">
        <v>3125.19</v>
      </c>
      <c r="AH206" s="1">
        <v>0</v>
      </c>
      <c r="AI206" s="1">
        <v>0</v>
      </c>
      <c r="AJ206" s="1">
        <v>0</v>
      </c>
      <c r="AL206" s="1">
        <v>50000</v>
      </c>
      <c r="AO206" s="1">
        <v>0</v>
      </c>
      <c r="AP206" s="1">
        <v>0</v>
      </c>
      <c r="AQ206" s="1">
        <v>0</v>
      </c>
      <c r="AR206" s="1">
        <v>700</v>
      </c>
      <c r="AS206" s="5">
        <v>6.58</v>
      </c>
      <c r="AT206" s="5">
        <v>0</v>
      </c>
      <c r="AU206" s="1">
        <v>0</v>
      </c>
      <c r="AV206" s="1">
        <v>0</v>
      </c>
      <c r="AW206" s="1">
        <v>0</v>
      </c>
      <c r="AX206" s="1">
        <v>0</v>
      </c>
      <c r="AY206" s="1">
        <v>0</v>
      </c>
      <c r="AZ206" s="1">
        <v>0</v>
      </c>
      <c r="BA206" s="1">
        <v>0</v>
      </c>
      <c r="BB206" s="1">
        <v>0</v>
      </c>
      <c r="BC206" s="1" t="s">
        <v>400</v>
      </c>
    </row>
    <row r="207" s="1" customFormat="1" hidden="1" spans="1:55">
      <c r="A207" s="1" t="s">
        <v>58</v>
      </c>
      <c r="B207" s="5" t="s">
        <v>23</v>
      </c>
      <c r="C207" s="1">
        <v>71</v>
      </c>
      <c r="D207" s="10">
        <v>45528</v>
      </c>
      <c r="E207" s="1">
        <v>148</v>
      </c>
      <c r="F207" s="1" t="s">
        <v>120</v>
      </c>
      <c r="G207" s="5">
        <v>5239</v>
      </c>
      <c r="H207" s="1" t="s">
        <v>97</v>
      </c>
      <c r="I207" s="1" t="s">
        <v>94</v>
      </c>
      <c r="J207" s="1">
        <v>122.25</v>
      </c>
      <c r="K207" s="5">
        <v>21.31</v>
      </c>
      <c r="L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72.9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24.96</v>
      </c>
      <c r="AF207" s="1">
        <v>0</v>
      </c>
      <c r="AG207" s="1">
        <v>58.7</v>
      </c>
      <c r="AH207" s="1">
        <v>0</v>
      </c>
      <c r="AI207" s="1">
        <v>0</v>
      </c>
      <c r="AJ207" s="1">
        <v>0</v>
      </c>
      <c r="AL207" s="1">
        <v>50000</v>
      </c>
      <c r="AO207" s="1">
        <v>0</v>
      </c>
      <c r="AP207" s="1">
        <v>0</v>
      </c>
      <c r="AQ207" s="1">
        <v>0</v>
      </c>
      <c r="AR207" s="1">
        <v>0</v>
      </c>
      <c r="AS207" s="5">
        <v>0</v>
      </c>
      <c r="AT207" s="5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0</v>
      </c>
      <c r="AZ207" s="1">
        <v>0</v>
      </c>
      <c r="BA207" s="1">
        <v>0</v>
      </c>
      <c r="BB207" s="1">
        <v>0</v>
      </c>
      <c r="BC207" s="1" t="s">
        <v>400</v>
      </c>
    </row>
    <row r="208" s="1" customFormat="1" hidden="1" spans="1:55">
      <c r="A208" s="1" t="s">
        <v>58</v>
      </c>
      <c r="B208" s="5" t="s">
        <v>23</v>
      </c>
      <c r="C208" s="1">
        <v>71</v>
      </c>
      <c r="D208" s="10">
        <v>45528</v>
      </c>
      <c r="E208" s="1">
        <v>148</v>
      </c>
      <c r="F208" s="1" t="s">
        <v>292</v>
      </c>
      <c r="G208" s="5">
        <v>5240</v>
      </c>
      <c r="H208" s="1" t="s">
        <v>97</v>
      </c>
      <c r="I208" s="1" t="s">
        <v>94</v>
      </c>
      <c r="J208" s="1">
        <v>122.25</v>
      </c>
      <c r="K208" s="5">
        <v>21.31</v>
      </c>
      <c r="L208" s="1">
        <v>0</v>
      </c>
      <c r="M208" s="1">
        <v>3722765.99</v>
      </c>
      <c r="N208" s="1">
        <v>5032076.5</v>
      </c>
      <c r="O208" s="1">
        <v>135.17</v>
      </c>
      <c r="P208" s="1">
        <v>375</v>
      </c>
      <c r="Q208" s="1">
        <v>0</v>
      </c>
      <c r="R208" s="1">
        <v>0</v>
      </c>
      <c r="S208" s="1">
        <v>0</v>
      </c>
      <c r="T208" s="1">
        <v>5.63</v>
      </c>
      <c r="U208" s="1">
        <v>30.6</v>
      </c>
      <c r="V208" s="1">
        <v>543.52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20.55</v>
      </c>
      <c r="AF208" s="1">
        <v>-24.4</v>
      </c>
      <c r="AG208" s="1">
        <v>1030.39</v>
      </c>
      <c r="AH208" s="1">
        <v>0</v>
      </c>
      <c r="AI208" s="1">
        <v>0</v>
      </c>
      <c r="AJ208" s="1">
        <v>0</v>
      </c>
      <c r="AL208" s="1">
        <v>50000</v>
      </c>
      <c r="AM208" s="1">
        <v>76000</v>
      </c>
      <c r="AN208" s="1">
        <v>300</v>
      </c>
      <c r="AO208" s="1">
        <v>0</v>
      </c>
      <c r="AP208" s="1">
        <v>0</v>
      </c>
      <c r="AQ208" s="1">
        <v>0</v>
      </c>
      <c r="AR208" s="1">
        <v>0</v>
      </c>
      <c r="AS208" s="5">
        <v>33.61</v>
      </c>
      <c r="AT208" s="5">
        <v>5100</v>
      </c>
      <c r="AU208" s="1">
        <v>0</v>
      </c>
      <c r="AV208" s="1">
        <v>0</v>
      </c>
      <c r="AW208" s="1">
        <v>5375.6</v>
      </c>
      <c r="AX208" s="1">
        <v>5375.6</v>
      </c>
      <c r="AY208" s="1">
        <v>0</v>
      </c>
      <c r="AZ208" s="1">
        <v>0</v>
      </c>
      <c r="BA208" s="1">
        <v>0</v>
      </c>
      <c r="BB208" s="1">
        <v>5075.6</v>
      </c>
      <c r="BC208" s="1" t="s">
        <v>400</v>
      </c>
    </row>
    <row r="209" s="1" customFormat="1" hidden="1" spans="1:55">
      <c r="A209" s="1" t="s">
        <v>58</v>
      </c>
      <c r="B209" s="5" t="s">
        <v>23</v>
      </c>
      <c r="C209" s="1">
        <v>71</v>
      </c>
      <c r="D209" s="10">
        <v>45528</v>
      </c>
      <c r="E209" s="1">
        <v>148</v>
      </c>
      <c r="F209" s="1" t="s">
        <v>293</v>
      </c>
      <c r="G209" s="5">
        <v>5247</v>
      </c>
      <c r="H209" s="1" t="s">
        <v>97</v>
      </c>
      <c r="I209" s="1" t="s">
        <v>94</v>
      </c>
      <c r="J209" s="1">
        <v>122.25</v>
      </c>
      <c r="K209" s="5">
        <v>21.31</v>
      </c>
      <c r="L209" s="1">
        <v>0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2.19</v>
      </c>
      <c r="V209" s="1">
        <v>0</v>
      </c>
      <c r="W209" s="1">
        <v>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6.78</v>
      </c>
      <c r="AF209" s="1">
        <v>0</v>
      </c>
      <c r="AG209" s="1">
        <v>317.34</v>
      </c>
      <c r="AH209" s="1">
        <v>0</v>
      </c>
      <c r="AI209" s="1">
        <v>0</v>
      </c>
      <c r="AJ209" s="1">
        <v>0</v>
      </c>
      <c r="AL209" s="1">
        <v>50000</v>
      </c>
      <c r="AM209" s="1">
        <v>31000</v>
      </c>
      <c r="AN209" s="1">
        <v>310</v>
      </c>
      <c r="AO209" s="1">
        <v>0</v>
      </c>
      <c r="AP209" s="1">
        <v>0</v>
      </c>
      <c r="AQ209" s="1">
        <v>0</v>
      </c>
      <c r="AR209" s="1">
        <v>700</v>
      </c>
      <c r="AS209" s="5">
        <v>0</v>
      </c>
      <c r="AT209" s="5">
        <v>0</v>
      </c>
      <c r="AU209" s="1">
        <v>0</v>
      </c>
      <c r="AV209" s="1">
        <v>0</v>
      </c>
      <c r="AW209" s="1">
        <v>310</v>
      </c>
      <c r="AX209" s="1">
        <v>310</v>
      </c>
      <c r="AY209" s="1">
        <v>0</v>
      </c>
      <c r="AZ209" s="1">
        <v>0</v>
      </c>
      <c r="BA209" s="1">
        <v>0</v>
      </c>
      <c r="BB209" s="1">
        <v>0</v>
      </c>
      <c r="BC209" s="1" t="s">
        <v>400</v>
      </c>
    </row>
    <row r="210" s="1" customFormat="1" hidden="1" spans="1:55">
      <c r="A210" s="1" t="s">
        <v>58</v>
      </c>
      <c r="B210" s="5" t="s">
        <v>23</v>
      </c>
      <c r="C210" s="1">
        <v>71</v>
      </c>
      <c r="D210" s="10">
        <v>45528</v>
      </c>
      <c r="E210" s="1">
        <v>148</v>
      </c>
      <c r="F210" s="1" t="s">
        <v>294</v>
      </c>
      <c r="G210" s="5">
        <v>5254</v>
      </c>
      <c r="H210" s="1" t="s">
        <v>97</v>
      </c>
      <c r="I210" s="1" t="s">
        <v>94</v>
      </c>
      <c r="J210" s="1">
        <v>122.25</v>
      </c>
      <c r="K210" s="5">
        <v>21.31</v>
      </c>
      <c r="L210" s="1">
        <v>0</v>
      </c>
      <c r="M210" s="1">
        <v>3722765.99</v>
      </c>
      <c r="N210" s="1">
        <v>4476810.17</v>
      </c>
      <c r="O210" s="1">
        <v>120.25</v>
      </c>
      <c r="P210" s="1">
        <v>375</v>
      </c>
      <c r="Q210" s="1">
        <v>0</v>
      </c>
      <c r="R210" s="1">
        <v>0</v>
      </c>
      <c r="S210" s="1">
        <v>0</v>
      </c>
      <c r="T210" s="1">
        <v>5.63</v>
      </c>
      <c r="U210" s="1">
        <v>18.78</v>
      </c>
      <c r="V210" s="1">
        <v>333.57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19.53</v>
      </c>
      <c r="AF210" s="1">
        <v>0</v>
      </c>
      <c r="AG210" s="1">
        <v>743.59</v>
      </c>
      <c r="AH210" s="1">
        <v>0</v>
      </c>
      <c r="AI210" s="1">
        <v>0</v>
      </c>
      <c r="AJ210" s="1">
        <v>0</v>
      </c>
      <c r="AL210" s="1">
        <v>50000</v>
      </c>
      <c r="AM210" s="1">
        <v>-10000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5">
        <v>24.83</v>
      </c>
      <c r="AT210" s="5">
        <v>2504</v>
      </c>
      <c r="AU210" s="1">
        <v>0</v>
      </c>
      <c r="AV210" s="1">
        <v>0</v>
      </c>
      <c r="AW210" s="1">
        <v>2504</v>
      </c>
      <c r="AX210" s="1">
        <v>2504</v>
      </c>
      <c r="AY210" s="1">
        <v>0</v>
      </c>
      <c r="AZ210" s="1">
        <v>0</v>
      </c>
      <c r="BA210" s="1">
        <v>0</v>
      </c>
      <c r="BB210" s="1">
        <v>2504</v>
      </c>
      <c r="BC210" s="1" t="s">
        <v>400</v>
      </c>
    </row>
    <row r="211" s="1" customFormat="1" hidden="1" spans="1:55">
      <c r="A211" s="1" t="s">
        <v>58</v>
      </c>
      <c r="B211" s="5" t="s">
        <v>23</v>
      </c>
      <c r="C211" s="1">
        <v>71</v>
      </c>
      <c r="D211" s="10">
        <v>45528</v>
      </c>
      <c r="E211" s="1">
        <v>148</v>
      </c>
      <c r="F211" s="1" t="s">
        <v>295</v>
      </c>
      <c r="G211" s="5">
        <v>5255</v>
      </c>
      <c r="H211" s="1" t="s">
        <v>97</v>
      </c>
      <c r="I211" s="1" t="s">
        <v>94</v>
      </c>
      <c r="J211" s="1">
        <v>122.25</v>
      </c>
      <c r="K211" s="5">
        <v>21.31</v>
      </c>
      <c r="L211" s="1">
        <v>0</v>
      </c>
      <c r="M211" s="1">
        <v>3722765.99</v>
      </c>
      <c r="N211" s="1">
        <v>4650707.04</v>
      </c>
      <c r="O211" s="1">
        <v>124.93</v>
      </c>
      <c r="P211" s="1">
        <v>375</v>
      </c>
      <c r="Q211" s="1">
        <v>0</v>
      </c>
      <c r="R211" s="1">
        <v>0</v>
      </c>
      <c r="S211" s="1">
        <v>0</v>
      </c>
      <c r="T211" s="1">
        <v>5.63</v>
      </c>
      <c r="U211" s="1">
        <v>23.4</v>
      </c>
      <c r="V211" s="1">
        <v>415.63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28.59</v>
      </c>
      <c r="AF211" s="1">
        <v>0</v>
      </c>
      <c r="AG211" s="1">
        <v>2012.58</v>
      </c>
      <c r="AH211" s="1">
        <v>0</v>
      </c>
      <c r="AI211" s="1">
        <v>0</v>
      </c>
      <c r="AJ211" s="1">
        <v>0</v>
      </c>
      <c r="AL211" s="1">
        <v>50000</v>
      </c>
      <c r="AM211" s="1">
        <v>52000</v>
      </c>
      <c r="AN211" s="1">
        <v>290</v>
      </c>
      <c r="AO211" s="1">
        <v>0</v>
      </c>
      <c r="AP211" s="1">
        <v>0</v>
      </c>
      <c r="AQ211" s="1">
        <v>0</v>
      </c>
      <c r="AR211" s="1">
        <v>0</v>
      </c>
      <c r="AS211" s="5">
        <v>33.76</v>
      </c>
      <c r="AT211" s="5">
        <v>3900</v>
      </c>
      <c r="AU211" s="1">
        <v>0</v>
      </c>
      <c r="AV211" s="1">
        <v>0</v>
      </c>
      <c r="AW211" s="1">
        <v>4190</v>
      </c>
      <c r="AX211" s="1">
        <v>4190</v>
      </c>
      <c r="AY211" s="1">
        <v>0</v>
      </c>
      <c r="AZ211" s="1">
        <v>0</v>
      </c>
      <c r="BA211" s="1">
        <v>0</v>
      </c>
      <c r="BB211" s="1">
        <v>3900</v>
      </c>
      <c r="BC211" s="1" t="s">
        <v>400</v>
      </c>
    </row>
    <row r="212" s="1" customFormat="1" hidden="1" spans="1:55">
      <c r="A212" s="1" t="s">
        <v>58</v>
      </c>
      <c r="B212" s="5" t="s">
        <v>23</v>
      </c>
      <c r="C212" s="1">
        <v>71</v>
      </c>
      <c r="D212" s="10">
        <v>45528</v>
      </c>
      <c r="E212" s="1">
        <v>148</v>
      </c>
      <c r="F212" s="1" t="s">
        <v>296</v>
      </c>
      <c r="G212" s="5">
        <v>5275</v>
      </c>
      <c r="H212" s="1" t="s">
        <v>97</v>
      </c>
      <c r="I212" s="1" t="s">
        <v>94</v>
      </c>
      <c r="J212" s="1">
        <v>122.25</v>
      </c>
      <c r="K212" s="5">
        <v>21.31</v>
      </c>
      <c r="L212" s="1">
        <v>0</v>
      </c>
      <c r="M212" s="1">
        <v>3722765.99</v>
      </c>
      <c r="N212" s="1">
        <v>4642178.3</v>
      </c>
      <c r="O212" s="1">
        <v>124.7</v>
      </c>
      <c r="P212" s="1">
        <v>375</v>
      </c>
      <c r="Q212" s="1">
        <v>0</v>
      </c>
      <c r="R212" s="1">
        <v>0</v>
      </c>
      <c r="S212" s="1">
        <v>0</v>
      </c>
      <c r="T212" s="1">
        <v>5.63</v>
      </c>
      <c r="U212" s="1">
        <v>36.48</v>
      </c>
      <c r="V212" s="1">
        <v>647.96</v>
      </c>
      <c r="W212" s="1">
        <v>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29.85</v>
      </c>
      <c r="AF212" s="1">
        <v>0</v>
      </c>
      <c r="AG212" s="1">
        <v>836.31</v>
      </c>
      <c r="AH212" s="1">
        <v>0</v>
      </c>
      <c r="AI212" s="1">
        <v>0</v>
      </c>
      <c r="AJ212" s="1">
        <v>0</v>
      </c>
      <c r="AL212" s="1">
        <v>50000</v>
      </c>
      <c r="AM212" s="1">
        <v>31000</v>
      </c>
      <c r="AN212" s="1">
        <v>450</v>
      </c>
      <c r="AO212" s="1">
        <v>0</v>
      </c>
      <c r="AP212" s="1">
        <v>0</v>
      </c>
      <c r="AQ212" s="1">
        <v>0</v>
      </c>
      <c r="AR212" s="1">
        <v>0</v>
      </c>
      <c r="AS212" s="5">
        <v>41.98</v>
      </c>
      <c r="AT212" s="5">
        <v>6080</v>
      </c>
      <c r="AU212" s="1">
        <v>0</v>
      </c>
      <c r="AV212" s="1">
        <v>0</v>
      </c>
      <c r="AW212" s="1">
        <v>6530</v>
      </c>
      <c r="AX212" s="1">
        <v>6530</v>
      </c>
      <c r="AY212" s="1">
        <v>0</v>
      </c>
      <c r="AZ212" s="1">
        <v>0</v>
      </c>
      <c r="BA212" s="1">
        <v>0</v>
      </c>
      <c r="BB212" s="1">
        <v>6080</v>
      </c>
      <c r="BC212" s="1" t="s">
        <v>400</v>
      </c>
    </row>
    <row r="213" s="1" customFormat="1" hidden="1" spans="1:55">
      <c r="A213" s="1" t="s">
        <v>58</v>
      </c>
      <c r="B213" s="5" t="s">
        <v>23</v>
      </c>
      <c r="C213" s="1">
        <v>71</v>
      </c>
      <c r="D213" s="10">
        <v>45528</v>
      </c>
      <c r="E213" s="1">
        <v>148</v>
      </c>
      <c r="F213" s="1" t="s">
        <v>297</v>
      </c>
      <c r="G213" s="5">
        <v>5288</v>
      </c>
      <c r="H213" s="1" t="s">
        <v>97</v>
      </c>
      <c r="I213" s="1" t="s">
        <v>94</v>
      </c>
      <c r="J213" s="1">
        <v>122.25</v>
      </c>
      <c r="K213" s="5">
        <v>21.31</v>
      </c>
      <c r="L213" s="1">
        <v>0</v>
      </c>
      <c r="M213" s="1">
        <v>3722765.99</v>
      </c>
      <c r="N213" s="1">
        <v>3736461.66</v>
      </c>
      <c r="O213" s="1">
        <v>100.37</v>
      </c>
      <c r="P213" s="1">
        <v>375</v>
      </c>
      <c r="Q213" s="1">
        <v>0</v>
      </c>
      <c r="R213" s="1">
        <v>0</v>
      </c>
      <c r="S213" s="1">
        <v>0</v>
      </c>
      <c r="T213" s="1">
        <v>5.63</v>
      </c>
      <c r="U213" s="1">
        <v>12.48</v>
      </c>
      <c r="V213" s="1">
        <v>221.67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41.76</v>
      </c>
      <c r="AF213" s="1">
        <v>0</v>
      </c>
      <c r="AG213" s="1">
        <v>813.09</v>
      </c>
      <c r="AH213" s="1">
        <v>0</v>
      </c>
      <c r="AI213" s="1">
        <v>0</v>
      </c>
      <c r="AJ213" s="1">
        <v>0</v>
      </c>
      <c r="AL213" s="1">
        <v>50000</v>
      </c>
      <c r="AM213" s="1">
        <v>91000</v>
      </c>
      <c r="AN213" s="1">
        <v>1365</v>
      </c>
      <c r="AO213" s="1">
        <v>0</v>
      </c>
      <c r="AP213" s="1">
        <v>0</v>
      </c>
      <c r="AQ213" s="1">
        <v>0</v>
      </c>
      <c r="AR213" s="1">
        <v>0</v>
      </c>
      <c r="AS213" s="5">
        <v>12.93</v>
      </c>
      <c r="AT213" s="5">
        <v>208</v>
      </c>
      <c r="AU213" s="1">
        <v>0</v>
      </c>
      <c r="AV213" s="1">
        <v>0</v>
      </c>
      <c r="AW213" s="1">
        <v>1573</v>
      </c>
      <c r="AX213" s="1">
        <v>1573</v>
      </c>
      <c r="AY213" s="1">
        <v>0</v>
      </c>
      <c r="AZ213" s="1">
        <v>0</v>
      </c>
      <c r="BA213" s="1">
        <v>0</v>
      </c>
      <c r="BB213" s="1">
        <v>208</v>
      </c>
      <c r="BC213" s="1" t="s">
        <v>400</v>
      </c>
    </row>
    <row r="214" s="1" customFormat="1" hidden="1" spans="1:55">
      <c r="A214" s="1" t="s">
        <v>58</v>
      </c>
      <c r="B214" s="5" t="s">
        <v>23</v>
      </c>
      <c r="C214" s="1">
        <v>71</v>
      </c>
      <c r="D214" s="10">
        <v>45528</v>
      </c>
      <c r="E214" s="1">
        <v>148</v>
      </c>
      <c r="F214" s="1" t="s">
        <v>298</v>
      </c>
      <c r="G214" s="5">
        <v>5291</v>
      </c>
      <c r="H214" s="1" t="s">
        <v>97</v>
      </c>
      <c r="I214" s="1" t="s">
        <v>94</v>
      </c>
      <c r="J214" s="1">
        <v>122.25</v>
      </c>
      <c r="K214" s="5">
        <v>21.31</v>
      </c>
      <c r="L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1.41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28.08</v>
      </c>
      <c r="AF214" s="1">
        <v>0</v>
      </c>
      <c r="AG214" s="1">
        <v>334.1</v>
      </c>
      <c r="AH214" s="1">
        <v>0</v>
      </c>
      <c r="AI214" s="1">
        <v>0</v>
      </c>
      <c r="AJ214" s="1">
        <v>0</v>
      </c>
      <c r="AL214" s="1">
        <v>50000</v>
      </c>
      <c r="AM214" s="1">
        <v>10000</v>
      </c>
      <c r="AN214" s="1">
        <v>0</v>
      </c>
      <c r="AO214" s="1">
        <v>0</v>
      </c>
      <c r="AP214" s="1">
        <v>0</v>
      </c>
      <c r="AQ214" s="1">
        <v>0</v>
      </c>
      <c r="AR214" s="1">
        <v>0</v>
      </c>
      <c r="AS214" s="5">
        <v>0</v>
      </c>
      <c r="AT214" s="5">
        <v>0</v>
      </c>
      <c r="AU214" s="1">
        <v>0</v>
      </c>
      <c r="AV214" s="1">
        <v>0</v>
      </c>
      <c r="AW214" s="1">
        <v>0</v>
      </c>
      <c r="AX214" s="1">
        <v>0</v>
      </c>
      <c r="AY214" s="1">
        <v>0</v>
      </c>
      <c r="AZ214" s="1">
        <v>0</v>
      </c>
      <c r="BA214" s="1">
        <v>0</v>
      </c>
      <c r="BB214" s="1">
        <v>0</v>
      </c>
      <c r="BC214" s="1" t="s">
        <v>400</v>
      </c>
    </row>
    <row r="215" s="1" customFormat="1" hidden="1" spans="1:55">
      <c r="A215" s="1" t="s">
        <v>58</v>
      </c>
      <c r="B215" s="5" t="s">
        <v>23</v>
      </c>
      <c r="C215" s="1">
        <v>71</v>
      </c>
      <c r="D215" s="10">
        <v>45528</v>
      </c>
      <c r="E215" s="1">
        <v>148</v>
      </c>
      <c r="F215" s="1" t="s">
        <v>299</v>
      </c>
      <c r="G215" s="5">
        <v>5317</v>
      </c>
      <c r="H215" s="1" t="s">
        <v>97</v>
      </c>
      <c r="I215" s="1" t="s">
        <v>94</v>
      </c>
      <c r="J215" s="1">
        <v>122.25</v>
      </c>
      <c r="K215" s="5">
        <v>21.31</v>
      </c>
      <c r="L215" s="1">
        <v>0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77.99</v>
      </c>
      <c r="AH215" s="1">
        <v>0</v>
      </c>
      <c r="AI215" s="1">
        <v>0</v>
      </c>
      <c r="AJ215" s="1">
        <v>0</v>
      </c>
      <c r="AL215" s="1">
        <v>50000</v>
      </c>
      <c r="AM215" s="1">
        <v>28000</v>
      </c>
      <c r="AN215" s="1">
        <v>280</v>
      </c>
      <c r="AO215" s="1">
        <v>0</v>
      </c>
      <c r="AP215" s="1">
        <v>0</v>
      </c>
      <c r="AQ215" s="1">
        <v>0</v>
      </c>
      <c r="AR215" s="1">
        <v>0</v>
      </c>
      <c r="AS215" s="5">
        <v>0</v>
      </c>
      <c r="AT215" s="5">
        <v>0</v>
      </c>
      <c r="AU215" s="1">
        <v>0</v>
      </c>
      <c r="AV215" s="1">
        <v>0</v>
      </c>
      <c r="AW215" s="1">
        <v>280</v>
      </c>
      <c r="AX215" s="1">
        <v>280</v>
      </c>
      <c r="AY215" s="1">
        <v>0</v>
      </c>
      <c r="AZ215" s="1">
        <v>0</v>
      </c>
      <c r="BA215" s="1">
        <v>0</v>
      </c>
      <c r="BB215" s="1">
        <v>0</v>
      </c>
      <c r="BC215" s="1" t="s">
        <v>400</v>
      </c>
    </row>
    <row r="216" s="1" customFormat="1" hidden="1" spans="1:55">
      <c r="A216" s="1" t="s">
        <v>58</v>
      </c>
      <c r="B216" s="5" t="s">
        <v>23</v>
      </c>
      <c r="C216" s="1">
        <v>71</v>
      </c>
      <c r="D216" s="10">
        <v>45528</v>
      </c>
      <c r="E216" s="1">
        <v>148</v>
      </c>
      <c r="F216" s="1" t="s">
        <v>300</v>
      </c>
      <c r="G216" s="5">
        <v>5318</v>
      </c>
      <c r="H216" s="1" t="s">
        <v>97</v>
      </c>
      <c r="I216" s="1" t="s">
        <v>94</v>
      </c>
      <c r="J216" s="1">
        <v>122.25</v>
      </c>
      <c r="K216" s="5">
        <v>21.31</v>
      </c>
      <c r="L216" s="1">
        <v>0</v>
      </c>
      <c r="M216" s="1">
        <v>3722765.99</v>
      </c>
      <c r="N216" s="1">
        <v>938149.48</v>
      </c>
      <c r="O216" s="1">
        <v>25.2</v>
      </c>
      <c r="P216" s="1">
        <v>375</v>
      </c>
      <c r="Q216" s="1">
        <v>0</v>
      </c>
      <c r="R216" s="1">
        <v>0</v>
      </c>
      <c r="S216" s="1">
        <v>0</v>
      </c>
      <c r="T216" s="1">
        <v>5.63</v>
      </c>
      <c r="U216" s="1">
        <v>7.38</v>
      </c>
      <c r="V216" s="1">
        <v>131.08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25.62</v>
      </c>
      <c r="AF216" s="1">
        <v>0</v>
      </c>
      <c r="AG216" s="1">
        <v>205.78</v>
      </c>
      <c r="AH216" s="1">
        <v>1646.24</v>
      </c>
      <c r="AI216" s="1">
        <v>0</v>
      </c>
      <c r="AJ216" s="1">
        <v>0</v>
      </c>
      <c r="AL216" s="1">
        <v>50000</v>
      </c>
      <c r="AM216" s="1">
        <v>37000</v>
      </c>
      <c r="AN216" s="1">
        <v>462.5</v>
      </c>
      <c r="AO216" s="1">
        <v>0</v>
      </c>
      <c r="AP216" s="1">
        <v>0</v>
      </c>
      <c r="AQ216" s="1">
        <v>0</v>
      </c>
      <c r="AR216" s="1">
        <v>0</v>
      </c>
      <c r="AS216" s="5">
        <v>9.13</v>
      </c>
      <c r="AT216" s="5">
        <v>0</v>
      </c>
      <c r="AU216" s="1">
        <v>0</v>
      </c>
      <c r="AV216" s="1">
        <v>0</v>
      </c>
      <c r="AW216" s="1">
        <v>2108.74</v>
      </c>
      <c r="AX216" s="1">
        <v>2108.74</v>
      </c>
      <c r="AY216" s="1">
        <v>0</v>
      </c>
      <c r="AZ216" s="1">
        <v>0</v>
      </c>
      <c r="BA216" s="1">
        <v>0</v>
      </c>
      <c r="BB216" s="1">
        <v>1646.24</v>
      </c>
      <c r="BC216" s="1" t="s">
        <v>400</v>
      </c>
    </row>
    <row r="217" s="1" customFormat="1" hidden="1" spans="1:55">
      <c r="A217" s="1" t="s">
        <v>58</v>
      </c>
      <c r="B217" s="5" t="s">
        <v>23</v>
      </c>
      <c r="C217" s="1">
        <v>71</v>
      </c>
      <c r="D217" s="10">
        <v>45528</v>
      </c>
      <c r="E217" s="1">
        <v>148</v>
      </c>
      <c r="F217" s="1" t="s">
        <v>301</v>
      </c>
      <c r="G217" s="5">
        <v>5320</v>
      </c>
      <c r="H217" s="1" t="s">
        <v>97</v>
      </c>
      <c r="I217" s="1" t="s">
        <v>94</v>
      </c>
      <c r="J217" s="1">
        <v>122.25</v>
      </c>
      <c r="K217" s="5">
        <v>21.31</v>
      </c>
      <c r="L217" s="1">
        <v>0</v>
      </c>
      <c r="M217" s="1">
        <v>3722765.99</v>
      </c>
      <c r="N217" s="1">
        <v>1537694.5</v>
      </c>
      <c r="O217" s="1">
        <v>41.31</v>
      </c>
      <c r="P217" s="1">
        <v>375</v>
      </c>
      <c r="Q217" s="1">
        <v>0</v>
      </c>
      <c r="R217" s="1">
        <v>0</v>
      </c>
      <c r="S217" s="1">
        <v>0</v>
      </c>
      <c r="T217" s="1">
        <v>5.63</v>
      </c>
      <c r="U217" s="1">
        <v>4.29</v>
      </c>
      <c r="V217" s="1">
        <v>76.2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12.75</v>
      </c>
      <c r="AF217" s="1">
        <v>0</v>
      </c>
      <c r="AG217" s="1">
        <v>377.19</v>
      </c>
      <c r="AH217" s="1">
        <v>3017.52</v>
      </c>
      <c r="AI217" s="1">
        <v>0</v>
      </c>
      <c r="AJ217" s="1">
        <v>0</v>
      </c>
      <c r="AL217" s="1">
        <v>50000</v>
      </c>
      <c r="AM217" s="1">
        <v>23000</v>
      </c>
      <c r="AN217" s="1">
        <v>230</v>
      </c>
      <c r="AO217" s="1">
        <v>0</v>
      </c>
      <c r="AP217" s="1">
        <v>0</v>
      </c>
      <c r="AQ217" s="1">
        <v>0</v>
      </c>
      <c r="AR217" s="1">
        <v>700</v>
      </c>
      <c r="AS217" s="5">
        <v>8.3</v>
      </c>
      <c r="AT217" s="5">
        <v>0</v>
      </c>
      <c r="AU217" s="1">
        <v>0</v>
      </c>
      <c r="AV217" s="1">
        <v>0</v>
      </c>
      <c r="AW217" s="1">
        <v>3247.52</v>
      </c>
      <c r="AX217" s="1">
        <v>3247.52</v>
      </c>
      <c r="AY217" s="1">
        <v>0</v>
      </c>
      <c r="AZ217" s="1">
        <v>0</v>
      </c>
      <c r="BA217" s="1">
        <v>0</v>
      </c>
      <c r="BB217" s="1">
        <v>3017.52</v>
      </c>
      <c r="BC217" s="1" t="s">
        <v>400</v>
      </c>
    </row>
    <row r="218" s="1" customFormat="1" hidden="1" spans="1:55">
      <c r="A218" s="1" t="s">
        <v>58</v>
      </c>
      <c r="B218" s="5" t="s">
        <v>23</v>
      </c>
      <c r="C218" s="1">
        <v>71</v>
      </c>
      <c r="D218" s="10">
        <v>45528</v>
      </c>
      <c r="E218" s="1">
        <v>148</v>
      </c>
      <c r="F218" s="1" t="s">
        <v>302</v>
      </c>
      <c r="G218" s="5">
        <v>5483</v>
      </c>
      <c r="H218" s="1" t="s">
        <v>97</v>
      </c>
      <c r="I218" s="1" t="s">
        <v>94</v>
      </c>
      <c r="J218" s="1">
        <v>122.25</v>
      </c>
      <c r="K218" s="5">
        <v>21.31</v>
      </c>
      <c r="L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0.54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11.88</v>
      </c>
      <c r="AF218" s="1">
        <v>0</v>
      </c>
      <c r="AG218" s="1">
        <v>50.52</v>
      </c>
      <c r="AH218" s="1">
        <v>0</v>
      </c>
      <c r="AI218" s="1">
        <v>0</v>
      </c>
      <c r="AJ218" s="1">
        <v>0</v>
      </c>
      <c r="AL218" s="1">
        <v>50000</v>
      </c>
      <c r="AO218" s="1">
        <v>0</v>
      </c>
      <c r="AP218" s="1">
        <v>0</v>
      </c>
      <c r="AQ218" s="1">
        <v>0</v>
      </c>
      <c r="AR218" s="1">
        <v>0</v>
      </c>
      <c r="AS218" s="5">
        <v>0</v>
      </c>
      <c r="AT218" s="5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 t="s">
        <v>400</v>
      </c>
    </row>
    <row r="219" s="1" customFormat="1" hidden="1" spans="1:55">
      <c r="A219" s="1" t="s">
        <v>58</v>
      </c>
      <c r="B219" s="5" t="s">
        <v>23</v>
      </c>
      <c r="C219" s="1">
        <v>71</v>
      </c>
      <c r="D219" s="10">
        <v>45528</v>
      </c>
      <c r="E219" s="1">
        <v>148</v>
      </c>
      <c r="F219" s="1" t="s">
        <v>303</v>
      </c>
      <c r="G219" s="5">
        <v>5336</v>
      </c>
      <c r="H219" s="1" t="s">
        <v>65</v>
      </c>
      <c r="I219" s="1" t="s">
        <v>136</v>
      </c>
      <c r="J219" s="1">
        <v>122.25</v>
      </c>
      <c r="K219" s="5">
        <v>0</v>
      </c>
      <c r="L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M219" s="1">
        <v>12000</v>
      </c>
      <c r="AN219" s="1">
        <v>0</v>
      </c>
      <c r="AS219" s="5">
        <v>0</v>
      </c>
      <c r="AT219" s="5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0</v>
      </c>
      <c r="AZ219" s="1">
        <v>0</v>
      </c>
      <c r="BA219" s="1">
        <v>0</v>
      </c>
      <c r="BB219" s="1">
        <v>0</v>
      </c>
      <c r="BC219" s="1" t="s">
        <v>400</v>
      </c>
    </row>
  </sheetData>
  <autoFilter xmlns:etc="http://www.wps.cn/officeDocument/2017/etCustomData" ref="A1:BC219" etc:filterBottomFollowUsedRange="0">
    <filterColumn colId="1">
      <customFilters>
        <customFilter operator="equal" val="sangli branch"/>
      </customFilters>
    </filterColumn>
    <filterColumn colId="8">
      <customFilters>
        <customFilter operator="equal" val="Silver Sales Executive"/>
        <customFilter operator="equal" val="Sales Executive"/>
      </customFilters>
    </filterColumn>
    <extLst/>
  </autoFilter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8"/>
  <sheetViews>
    <sheetView topLeftCell="A222" workbookViewId="0">
      <selection activeCell="H38" sqref="H38"/>
    </sheetView>
  </sheetViews>
  <sheetFormatPr defaultColWidth="8.88888888888889" defaultRowHeight="14.4" outlineLevelCol="5"/>
  <sheetData>
    <row r="1" spans="1:6">
      <c r="A1" s="8" t="s">
        <v>314</v>
      </c>
      <c r="B1" s="8" t="s">
        <v>315</v>
      </c>
      <c r="C1" s="8" t="s">
        <v>316</v>
      </c>
      <c r="D1" s="8" t="s">
        <v>318</v>
      </c>
      <c r="E1" s="8" t="s">
        <v>401</v>
      </c>
      <c r="F1" s="8" t="s">
        <v>402</v>
      </c>
    </row>
    <row r="2" spans="1:6">
      <c r="A2" s="9" t="s">
        <v>12</v>
      </c>
      <c r="B2" s="9">
        <v>2708</v>
      </c>
      <c r="C2" s="1" t="s">
        <v>97</v>
      </c>
      <c r="D2" s="1">
        <v>1660573.99</v>
      </c>
      <c r="E2" s="1">
        <v>704646.926</v>
      </c>
      <c r="F2" s="1">
        <f t="shared" ref="F2:F65" si="0">D2/E2%</f>
        <v>235.660432016133</v>
      </c>
    </row>
    <row r="3" spans="1:6">
      <c r="A3" s="9" t="s">
        <v>12</v>
      </c>
      <c r="B3" s="9">
        <v>3880</v>
      </c>
      <c r="C3" s="1" t="s">
        <v>97</v>
      </c>
      <c r="D3" s="1">
        <v>4448686.29</v>
      </c>
      <c r="E3" s="1">
        <v>6295323.4056</v>
      </c>
      <c r="F3" s="1">
        <f t="shared" si="0"/>
        <v>70.6665250278115</v>
      </c>
    </row>
    <row r="4" spans="1:6">
      <c r="A4" s="9" t="s">
        <v>12</v>
      </c>
      <c r="B4" s="9">
        <v>3884</v>
      </c>
      <c r="C4" s="1" t="s">
        <v>97</v>
      </c>
      <c r="D4" s="1">
        <v>6214799.44</v>
      </c>
      <c r="E4" s="1">
        <v>6295323.4056</v>
      </c>
      <c r="F4" s="1">
        <f t="shared" si="0"/>
        <v>98.7208923130404</v>
      </c>
    </row>
    <row r="5" spans="1:6">
      <c r="A5" s="9" t="s">
        <v>12</v>
      </c>
      <c r="B5" s="9">
        <v>4082</v>
      </c>
      <c r="C5" s="1" t="s">
        <v>93</v>
      </c>
      <c r="D5" s="1">
        <v>1418917.79</v>
      </c>
      <c r="E5" s="1">
        <v>845660.254</v>
      </c>
      <c r="F5" s="1">
        <f t="shared" si="0"/>
        <v>167.788161178023</v>
      </c>
    </row>
    <row r="6" spans="1:6">
      <c r="A6" s="9" t="s">
        <v>12</v>
      </c>
      <c r="B6" s="9">
        <v>4168</v>
      </c>
      <c r="C6" s="1" t="s">
        <v>93</v>
      </c>
      <c r="D6" s="1">
        <v>5832297.9</v>
      </c>
      <c r="E6" s="1">
        <v>7555618.4567</v>
      </c>
      <c r="F6" s="1">
        <f t="shared" si="0"/>
        <v>77.1915354570104</v>
      </c>
    </row>
    <row r="7" spans="1:6">
      <c r="A7" s="9" t="s">
        <v>12</v>
      </c>
      <c r="B7" s="9">
        <v>4484</v>
      </c>
      <c r="C7" s="1" t="s">
        <v>97</v>
      </c>
      <c r="D7" s="1">
        <v>4948062.88</v>
      </c>
      <c r="E7" s="1">
        <v>6295323.4056</v>
      </c>
      <c r="F7" s="1">
        <f t="shared" si="0"/>
        <v>78.5990259944144</v>
      </c>
    </row>
    <row r="8" spans="1:6">
      <c r="A8" s="9" t="s">
        <v>12</v>
      </c>
      <c r="B8" s="9">
        <v>4709</v>
      </c>
      <c r="C8" s="1" t="s">
        <v>97</v>
      </c>
      <c r="D8" s="1">
        <v>0</v>
      </c>
      <c r="E8" s="1">
        <v>704646.926</v>
      </c>
      <c r="F8" s="1">
        <f t="shared" si="0"/>
        <v>0</v>
      </c>
    </row>
    <row r="9" spans="1:6">
      <c r="A9" s="9" t="s">
        <v>12</v>
      </c>
      <c r="B9" s="9">
        <v>4734</v>
      </c>
      <c r="C9" s="1" t="s">
        <v>97</v>
      </c>
      <c r="D9" s="1">
        <v>7798044.68</v>
      </c>
      <c r="E9" s="1">
        <v>6295323.4056</v>
      </c>
      <c r="F9" s="1">
        <f t="shared" si="0"/>
        <v>123.870438063011</v>
      </c>
    </row>
    <row r="10" spans="1:6">
      <c r="A10" s="9" t="s">
        <v>12</v>
      </c>
      <c r="B10" s="9">
        <v>4765</v>
      </c>
      <c r="C10" s="1" t="s">
        <v>93</v>
      </c>
      <c r="D10" s="1">
        <v>6981419.24</v>
      </c>
      <c r="E10" s="1">
        <v>7555618.4567</v>
      </c>
      <c r="F10" s="1">
        <f t="shared" si="0"/>
        <v>92.4003677529425</v>
      </c>
    </row>
    <row r="11" spans="1:6">
      <c r="A11" s="9" t="s">
        <v>12</v>
      </c>
      <c r="B11" s="9">
        <v>4766</v>
      </c>
      <c r="C11" s="1" t="s">
        <v>97</v>
      </c>
      <c r="D11" s="1">
        <v>6247643.13</v>
      </c>
      <c r="E11" s="1">
        <v>6295323.4056</v>
      </c>
      <c r="F11" s="1">
        <f t="shared" si="0"/>
        <v>99.2426080039417</v>
      </c>
    </row>
    <row r="12" spans="1:6">
      <c r="A12" s="9" t="s">
        <v>12</v>
      </c>
      <c r="B12" s="9">
        <v>4885</v>
      </c>
      <c r="C12" s="1" t="s">
        <v>97</v>
      </c>
      <c r="D12" s="1">
        <v>4179843.94</v>
      </c>
      <c r="E12" s="1">
        <v>6295323.4056</v>
      </c>
      <c r="F12" s="1">
        <f t="shared" si="0"/>
        <v>66.3960160693543</v>
      </c>
    </row>
    <row r="13" spans="1:6">
      <c r="A13" s="9" t="s">
        <v>12</v>
      </c>
      <c r="B13" s="9">
        <v>5325</v>
      </c>
      <c r="C13" s="1" t="s">
        <v>97</v>
      </c>
      <c r="D13" s="1">
        <v>-9092</v>
      </c>
      <c r="E13" s="1">
        <v>704646.926</v>
      </c>
      <c r="F13" s="1">
        <f t="shared" si="0"/>
        <v>-1.2902915863994</v>
      </c>
    </row>
    <row r="14" spans="1:6">
      <c r="A14" s="9" t="s">
        <v>13</v>
      </c>
      <c r="B14" s="9">
        <v>2984</v>
      </c>
      <c r="C14" s="1" t="s">
        <v>93</v>
      </c>
      <c r="D14" s="1">
        <v>11711427.14</v>
      </c>
      <c r="E14" s="1">
        <v>7631358.2469</v>
      </c>
      <c r="F14" s="1">
        <f t="shared" si="0"/>
        <v>153.464517862956</v>
      </c>
    </row>
    <row r="15" spans="1:6">
      <c r="A15" s="9" t="s">
        <v>13</v>
      </c>
      <c r="B15" s="9">
        <v>3095</v>
      </c>
      <c r="C15" s="1" t="s">
        <v>93</v>
      </c>
      <c r="D15" s="1">
        <v>1110127.34</v>
      </c>
      <c r="E15" s="1">
        <v>854802.327</v>
      </c>
      <c r="F15" s="1">
        <f t="shared" si="0"/>
        <v>129.869480338932</v>
      </c>
    </row>
    <row r="16" spans="1:6">
      <c r="A16" s="9" t="s">
        <v>13</v>
      </c>
      <c r="B16" s="9">
        <v>3113</v>
      </c>
      <c r="C16" s="1" t="s">
        <v>97</v>
      </c>
      <c r="D16" s="1">
        <v>6501973.11</v>
      </c>
      <c r="E16" s="1">
        <v>6358933.9471</v>
      </c>
      <c r="F16" s="1">
        <f t="shared" si="0"/>
        <v>102.249420486043</v>
      </c>
    </row>
    <row r="17" spans="1:6">
      <c r="A17" s="9" t="s">
        <v>13</v>
      </c>
      <c r="B17" s="9">
        <v>3115</v>
      </c>
      <c r="C17" s="1" t="s">
        <v>93</v>
      </c>
      <c r="D17" s="1">
        <v>8650364.29</v>
      </c>
      <c r="E17" s="1">
        <v>7631358.2469</v>
      </c>
      <c r="F17" s="1">
        <f t="shared" si="0"/>
        <v>113.352879135427</v>
      </c>
    </row>
    <row r="18" spans="1:6">
      <c r="A18" s="9" t="s">
        <v>13</v>
      </c>
      <c r="B18" s="9">
        <v>3904</v>
      </c>
      <c r="C18" s="1" t="s">
        <v>97</v>
      </c>
      <c r="D18" s="1">
        <v>5811555.03</v>
      </c>
      <c r="E18" s="1">
        <v>6358933.9471</v>
      </c>
      <c r="F18" s="1">
        <f t="shared" si="0"/>
        <v>91.391970389162</v>
      </c>
    </row>
    <row r="19" spans="1:6">
      <c r="A19" s="9" t="s">
        <v>13</v>
      </c>
      <c r="B19" s="9">
        <v>4025</v>
      </c>
      <c r="C19" s="1" t="s">
        <v>97</v>
      </c>
      <c r="D19" s="1">
        <v>7115722.09</v>
      </c>
      <c r="E19" s="1">
        <v>6358933.9471</v>
      </c>
      <c r="F19" s="1">
        <f t="shared" si="0"/>
        <v>111.901179493225</v>
      </c>
    </row>
    <row r="20" spans="1:6">
      <c r="A20" s="9" t="s">
        <v>13</v>
      </c>
      <c r="B20" s="9">
        <v>4212</v>
      </c>
      <c r="C20" s="1" t="s">
        <v>97</v>
      </c>
      <c r="D20" s="1">
        <v>784029.24</v>
      </c>
      <c r="E20" s="1">
        <v>712264.0418</v>
      </c>
      <c r="F20" s="1">
        <f t="shared" si="0"/>
        <v>110.075645264731</v>
      </c>
    </row>
    <row r="21" spans="1:6">
      <c r="A21" s="9" t="s">
        <v>13</v>
      </c>
      <c r="B21" s="9">
        <v>4575</v>
      </c>
      <c r="C21" s="1" t="s">
        <v>97</v>
      </c>
      <c r="D21" s="1">
        <v>7963485.13</v>
      </c>
      <c r="E21" s="1">
        <v>6358933.9471</v>
      </c>
      <c r="F21" s="1">
        <f t="shared" si="0"/>
        <v>125.233021702195</v>
      </c>
    </row>
    <row r="22" spans="1:6">
      <c r="A22" s="9" t="s">
        <v>13</v>
      </c>
      <c r="B22" s="9">
        <v>4627</v>
      </c>
      <c r="C22" s="1" t="s">
        <v>97</v>
      </c>
      <c r="D22" s="1">
        <v>749734.92</v>
      </c>
      <c r="E22" s="1">
        <v>712264.0418</v>
      </c>
      <c r="F22" s="1">
        <f t="shared" si="0"/>
        <v>105.260812844813</v>
      </c>
    </row>
    <row r="23" spans="1:6">
      <c r="A23" s="9" t="s">
        <v>13</v>
      </c>
      <c r="B23" s="9">
        <v>4856</v>
      </c>
      <c r="C23" s="1" t="s">
        <v>93</v>
      </c>
      <c r="D23" s="1">
        <v>7579533.96</v>
      </c>
      <c r="E23" s="1">
        <v>7631358.2469</v>
      </c>
      <c r="F23" s="1">
        <f t="shared" si="0"/>
        <v>99.3209034981282</v>
      </c>
    </row>
    <row r="24" spans="1:6">
      <c r="A24" s="9" t="s">
        <v>13</v>
      </c>
      <c r="B24" s="9">
        <v>4857</v>
      </c>
      <c r="C24" s="1" t="s">
        <v>97</v>
      </c>
      <c r="D24" s="1">
        <v>726427</v>
      </c>
      <c r="E24" s="1">
        <v>712264.0418</v>
      </c>
      <c r="F24" s="1">
        <f t="shared" si="0"/>
        <v>101.988442118208</v>
      </c>
    </row>
    <row r="25" spans="1:6">
      <c r="A25" s="9" t="s">
        <v>13</v>
      </c>
      <c r="B25" s="9">
        <v>5096</v>
      </c>
      <c r="C25" s="1" t="s">
        <v>97</v>
      </c>
      <c r="D25" s="1">
        <v>6477357.04</v>
      </c>
      <c r="E25" s="1">
        <v>6358933.9471</v>
      </c>
      <c r="F25" s="1">
        <f t="shared" si="0"/>
        <v>101.862310473503</v>
      </c>
    </row>
    <row r="26" spans="1:6">
      <c r="A26" s="9" t="s">
        <v>13</v>
      </c>
      <c r="B26" s="9">
        <v>5131</v>
      </c>
      <c r="C26" s="1" t="s">
        <v>97</v>
      </c>
      <c r="D26" s="1">
        <v>6963723.85</v>
      </c>
      <c r="E26" s="1">
        <v>6358933.9471</v>
      </c>
      <c r="F26" s="1">
        <f t="shared" si="0"/>
        <v>109.510869399356</v>
      </c>
    </row>
    <row r="27" spans="1:6">
      <c r="A27" s="9" t="s">
        <v>13</v>
      </c>
      <c r="B27" s="9">
        <v>5132</v>
      </c>
      <c r="C27" s="1" t="s">
        <v>97</v>
      </c>
      <c r="D27" s="1">
        <v>6671134.6</v>
      </c>
      <c r="E27" s="1">
        <v>6358933.9471</v>
      </c>
      <c r="F27" s="1">
        <f t="shared" si="0"/>
        <v>104.909638242781</v>
      </c>
    </row>
    <row r="28" spans="1:6">
      <c r="A28" s="9" t="s">
        <v>13</v>
      </c>
      <c r="B28" s="9">
        <v>5154</v>
      </c>
      <c r="C28" s="1" t="s">
        <v>97</v>
      </c>
      <c r="D28" s="1">
        <v>4001798.29</v>
      </c>
      <c r="E28" s="1">
        <v>6358933.9471</v>
      </c>
      <c r="F28" s="1">
        <f t="shared" si="0"/>
        <v>62.9319053050555</v>
      </c>
    </row>
    <row r="29" spans="1:6">
      <c r="A29" s="9" t="s">
        <v>13</v>
      </c>
      <c r="B29" s="9">
        <v>5284</v>
      </c>
      <c r="C29" s="1" t="s">
        <v>117</v>
      </c>
      <c r="D29" s="1">
        <v>6778688.9</v>
      </c>
      <c r="E29" s="1">
        <v>5088177.6439</v>
      </c>
      <c r="F29" s="1">
        <f t="shared" si="0"/>
        <v>133.224297074743</v>
      </c>
    </row>
    <row r="30" spans="1:6">
      <c r="A30" s="9" t="s">
        <v>13</v>
      </c>
      <c r="B30" s="9">
        <v>5296</v>
      </c>
      <c r="C30" s="1" t="s">
        <v>117</v>
      </c>
      <c r="D30" s="1">
        <v>587557.71</v>
      </c>
      <c r="E30" s="1">
        <v>569939.4487</v>
      </c>
      <c r="F30" s="1">
        <f t="shared" si="0"/>
        <v>103.091251419811</v>
      </c>
    </row>
    <row r="31" spans="1:6">
      <c r="A31" s="9" t="s">
        <v>13</v>
      </c>
      <c r="B31" s="9">
        <v>5298</v>
      </c>
      <c r="C31" s="1" t="s">
        <v>117</v>
      </c>
      <c r="D31" s="1">
        <v>6041935.53</v>
      </c>
      <c r="E31" s="1">
        <v>5088177.6439</v>
      </c>
      <c r="F31" s="1">
        <f t="shared" si="0"/>
        <v>118.744587018172</v>
      </c>
    </row>
    <row r="32" spans="1:6">
      <c r="A32" s="9" t="s">
        <v>14</v>
      </c>
      <c r="B32" s="9">
        <v>32</v>
      </c>
      <c r="C32" s="1" t="s">
        <v>93</v>
      </c>
      <c r="D32" s="1">
        <v>659461.64</v>
      </c>
      <c r="E32" s="1">
        <v>9953792.6984</v>
      </c>
      <c r="F32" s="1">
        <f t="shared" si="0"/>
        <v>6.62522979914986</v>
      </c>
    </row>
    <row r="33" spans="1:6">
      <c r="A33" s="9" t="s">
        <v>14</v>
      </c>
      <c r="B33" s="9">
        <v>38</v>
      </c>
      <c r="C33" s="1" t="s">
        <v>97</v>
      </c>
      <c r="D33" s="1">
        <v>8614647.11</v>
      </c>
      <c r="E33" s="1">
        <v>8293623.0324</v>
      </c>
      <c r="F33" s="1">
        <f t="shared" si="0"/>
        <v>103.870733892123</v>
      </c>
    </row>
    <row r="34" spans="1:6">
      <c r="A34" s="9" t="s">
        <v>14</v>
      </c>
      <c r="B34" s="9">
        <v>73</v>
      </c>
      <c r="C34" s="1"/>
      <c r="D34" s="1">
        <v>9681841.04</v>
      </c>
      <c r="E34" s="1">
        <v>9953792.6984</v>
      </c>
      <c r="F34" s="1">
        <f t="shared" si="0"/>
        <v>97.2678589293535</v>
      </c>
    </row>
    <row r="35" spans="1:6">
      <c r="A35" s="9" t="s">
        <v>14</v>
      </c>
      <c r="B35" s="9">
        <v>76</v>
      </c>
      <c r="C35" s="1" t="s">
        <v>97</v>
      </c>
      <c r="D35" s="1">
        <v>8430802.67</v>
      </c>
      <c r="E35" s="1">
        <v>8293623.0324</v>
      </c>
      <c r="F35" s="1">
        <f t="shared" si="0"/>
        <v>101.654037530571</v>
      </c>
    </row>
    <row r="36" spans="1:6">
      <c r="A36" s="9" t="s">
        <v>14</v>
      </c>
      <c r="B36" s="9">
        <v>406</v>
      </c>
      <c r="C36" s="1" t="s">
        <v>93</v>
      </c>
      <c r="D36" s="1">
        <v>9666183.81</v>
      </c>
      <c r="E36" s="1">
        <v>9953792.6984</v>
      </c>
      <c r="F36" s="1">
        <f t="shared" si="0"/>
        <v>97.1105597924876</v>
      </c>
    </row>
    <row r="37" spans="1:6">
      <c r="A37" s="9" t="s">
        <v>14</v>
      </c>
      <c r="B37" s="9">
        <v>522</v>
      </c>
      <c r="C37" s="1" t="s">
        <v>97</v>
      </c>
      <c r="D37" s="1">
        <v>11294448.02</v>
      </c>
      <c r="E37" s="1">
        <v>8293623.0324</v>
      </c>
      <c r="F37" s="1">
        <f t="shared" si="0"/>
        <v>136.18231713543</v>
      </c>
    </row>
    <row r="38" spans="1:6">
      <c r="A38" s="9" t="s">
        <v>14</v>
      </c>
      <c r="B38" s="9">
        <v>575</v>
      </c>
      <c r="C38" s="1" t="s">
        <v>97</v>
      </c>
      <c r="D38" s="1">
        <v>8147129.83</v>
      </c>
      <c r="E38" s="1">
        <v>8293623.0324</v>
      </c>
      <c r="F38" s="1">
        <f t="shared" si="0"/>
        <v>98.2336645658031</v>
      </c>
    </row>
    <row r="39" spans="1:6">
      <c r="A39" s="9" t="s">
        <v>14</v>
      </c>
      <c r="B39" s="9">
        <v>809</v>
      </c>
      <c r="C39" s="1" t="s">
        <v>93</v>
      </c>
      <c r="D39" s="1">
        <v>9919203.26</v>
      </c>
      <c r="E39" s="1">
        <v>9953792.6984</v>
      </c>
      <c r="F39" s="1">
        <f t="shared" si="0"/>
        <v>99.6524999118621</v>
      </c>
    </row>
    <row r="40" spans="1:6">
      <c r="A40" s="9" t="s">
        <v>14</v>
      </c>
      <c r="B40" s="9">
        <v>871</v>
      </c>
      <c r="C40" s="1" t="s">
        <v>97</v>
      </c>
      <c r="D40" s="1">
        <v>9959219.33</v>
      </c>
      <c r="E40" s="1">
        <v>8293623.0324</v>
      </c>
      <c r="F40" s="1">
        <f t="shared" si="0"/>
        <v>120.082855117639</v>
      </c>
    </row>
    <row r="41" spans="1:6">
      <c r="A41" s="9" t="s">
        <v>14</v>
      </c>
      <c r="B41" s="9">
        <v>931</v>
      </c>
      <c r="C41" s="1" t="s">
        <v>97</v>
      </c>
      <c r="D41" s="1">
        <v>7958658.59</v>
      </c>
      <c r="E41" s="1">
        <v>8293623.0324</v>
      </c>
      <c r="F41" s="1">
        <f t="shared" si="0"/>
        <v>95.9611807639264</v>
      </c>
    </row>
    <row r="42" spans="1:6">
      <c r="A42" s="9" t="s">
        <v>14</v>
      </c>
      <c r="B42" s="9">
        <v>1802</v>
      </c>
      <c r="C42" s="1" t="s">
        <v>97</v>
      </c>
      <c r="D42" s="1">
        <v>2308926.71</v>
      </c>
      <c r="E42" s="1">
        <v>1542529.553</v>
      </c>
      <c r="F42" s="1">
        <f t="shared" si="0"/>
        <v>149.684439141504</v>
      </c>
    </row>
    <row r="43" spans="1:6">
      <c r="A43" s="9" t="s">
        <v>14</v>
      </c>
      <c r="B43" s="9">
        <v>1805</v>
      </c>
      <c r="C43" s="1" t="s">
        <v>97</v>
      </c>
      <c r="D43" s="1">
        <v>2107207.14</v>
      </c>
      <c r="E43" s="1">
        <v>1542529.553</v>
      </c>
      <c r="F43" s="1">
        <f t="shared" si="0"/>
        <v>136.607245929375</v>
      </c>
    </row>
    <row r="44" spans="1:6">
      <c r="A44" s="9" t="s">
        <v>14</v>
      </c>
      <c r="B44" s="9">
        <v>2880</v>
      </c>
      <c r="C44" s="1" t="s">
        <v>97</v>
      </c>
      <c r="D44" s="1">
        <v>8882842.59</v>
      </c>
      <c r="E44" s="1">
        <v>8293623.0324</v>
      </c>
      <c r="F44" s="1">
        <f t="shared" si="0"/>
        <v>107.104489259979</v>
      </c>
    </row>
    <row r="45" spans="1:6">
      <c r="A45" s="9" t="s">
        <v>14</v>
      </c>
      <c r="B45" s="9">
        <v>3234</v>
      </c>
      <c r="C45" s="1" t="s">
        <v>97</v>
      </c>
      <c r="D45" s="1">
        <v>6056751.43</v>
      </c>
      <c r="E45" s="1">
        <v>8293623.0324</v>
      </c>
      <c r="F45" s="1">
        <f t="shared" si="0"/>
        <v>73.0290176722356</v>
      </c>
    </row>
    <row r="46" spans="1:6">
      <c r="A46" s="9" t="s">
        <v>14</v>
      </c>
      <c r="B46" s="9">
        <v>3418</v>
      </c>
      <c r="C46" s="1" t="s">
        <v>93</v>
      </c>
      <c r="D46" s="1">
        <v>11230264.71</v>
      </c>
      <c r="E46" s="1">
        <v>9953792.6984</v>
      </c>
      <c r="F46" s="1">
        <f t="shared" si="0"/>
        <v>112.823976249829</v>
      </c>
    </row>
    <row r="47" spans="1:6">
      <c r="A47" s="9" t="s">
        <v>14</v>
      </c>
      <c r="B47" s="9">
        <v>3858</v>
      </c>
      <c r="C47" s="1" t="s">
        <v>97</v>
      </c>
      <c r="D47" s="1">
        <v>9343823</v>
      </c>
      <c r="E47" s="1">
        <v>8293623.0324</v>
      </c>
      <c r="F47" s="1">
        <f t="shared" si="0"/>
        <v>112.662740559792</v>
      </c>
    </row>
    <row r="48" spans="1:6">
      <c r="A48" s="9" t="s">
        <v>14</v>
      </c>
      <c r="B48" s="9">
        <v>3908</v>
      </c>
      <c r="C48" s="1" t="s">
        <v>97</v>
      </c>
      <c r="D48" s="1">
        <v>10226261.1</v>
      </c>
      <c r="E48" s="1">
        <v>8293623.0324</v>
      </c>
      <c r="F48" s="1">
        <f t="shared" si="0"/>
        <v>123.302699677209</v>
      </c>
    </row>
    <row r="49" spans="1:6">
      <c r="A49" s="9" t="s">
        <v>14</v>
      </c>
      <c r="B49" s="9">
        <v>4184</v>
      </c>
      <c r="C49" s="1" t="s">
        <v>93</v>
      </c>
      <c r="D49" s="1">
        <v>3574135.8</v>
      </c>
      <c r="E49" s="1">
        <v>1851220.894</v>
      </c>
      <c r="F49" s="1">
        <f t="shared" si="0"/>
        <v>193.069115176052</v>
      </c>
    </row>
    <row r="50" spans="1:6">
      <c r="A50" s="9" t="s">
        <v>14</v>
      </c>
      <c r="B50" s="9">
        <v>4480</v>
      </c>
      <c r="C50" s="1" t="s">
        <v>97</v>
      </c>
      <c r="D50" s="1">
        <v>8859751.16</v>
      </c>
      <c r="E50" s="1">
        <v>8293623.0324</v>
      </c>
      <c r="F50" s="1">
        <f t="shared" si="0"/>
        <v>106.826065344281</v>
      </c>
    </row>
    <row r="51" spans="1:6">
      <c r="A51" s="9" t="s">
        <v>14</v>
      </c>
      <c r="B51" s="9">
        <v>4735</v>
      </c>
      <c r="C51" s="1" t="s">
        <v>97</v>
      </c>
      <c r="D51" s="1">
        <v>9761551.53</v>
      </c>
      <c r="E51" s="1">
        <v>8293623.0324</v>
      </c>
      <c r="F51" s="1">
        <f t="shared" si="0"/>
        <v>117.699484192438</v>
      </c>
    </row>
    <row r="52" spans="1:6">
      <c r="A52" s="9" t="s">
        <v>14</v>
      </c>
      <c r="B52" s="9">
        <v>4955</v>
      </c>
      <c r="C52" s="1" t="s">
        <v>93</v>
      </c>
      <c r="D52" s="1">
        <v>2408268.34</v>
      </c>
      <c r="E52" s="1">
        <v>1851220.894</v>
      </c>
      <c r="F52" s="1">
        <f t="shared" si="0"/>
        <v>130.090814543281</v>
      </c>
    </row>
    <row r="53" spans="1:6">
      <c r="A53" s="9" t="s">
        <v>14</v>
      </c>
      <c r="B53" s="9">
        <v>4997</v>
      </c>
      <c r="C53" s="1" t="s">
        <v>97</v>
      </c>
      <c r="D53" s="1">
        <v>8730849.68</v>
      </c>
      <c r="E53" s="1">
        <v>8293623.0324</v>
      </c>
      <c r="F53" s="1">
        <f t="shared" si="0"/>
        <v>105.27184133993</v>
      </c>
    </row>
    <row r="54" spans="1:6">
      <c r="A54" s="9" t="s">
        <v>14</v>
      </c>
      <c r="B54" s="9">
        <v>5009</v>
      </c>
      <c r="C54" s="1" t="s">
        <v>97</v>
      </c>
      <c r="D54" s="1">
        <v>10413462.86</v>
      </c>
      <c r="E54" s="1">
        <v>8293623.0324</v>
      </c>
      <c r="F54" s="1">
        <f t="shared" si="0"/>
        <v>125.559876779046</v>
      </c>
    </row>
    <row r="55" spans="1:6">
      <c r="A55" s="9" t="s">
        <v>14</v>
      </c>
      <c r="B55" s="9">
        <v>5227</v>
      </c>
      <c r="C55" s="1" t="s">
        <v>97</v>
      </c>
      <c r="D55" s="1">
        <v>1562584.08</v>
      </c>
      <c r="E55" s="1">
        <v>1542529.553</v>
      </c>
      <c r="F55" s="1">
        <f t="shared" si="0"/>
        <v>101.300106501104</v>
      </c>
    </row>
    <row r="56" spans="1:6">
      <c r="A56" s="9" t="s">
        <v>14</v>
      </c>
      <c r="B56" s="9">
        <v>5238</v>
      </c>
      <c r="C56" s="1" t="s">
        <v>97</v>
      </c>
      <c r="D56" s="1">
        <v>501388.55</v>
      </c>
      <c r="E56" s="1">
        <v>1542529.553</v>
      </c>
      <c r="F56" s="1">
        <f t="shared" si="0"/>
        <v>32.5043075528032</v>
      </c>
    </row>
    <row r="57" spans="1:6">
      <c r="A57" s="9" t="s">
        <v>14</v>
      </c>
      <c r="B57" s="9">
        <v>5239</v>
      </c>
      <c r="C57" s="1" t="s">
        <v>97</v>
      </c>
      <c r="D57" s="1">
        <v>5950514.91</v>
      </c>
      <c r="E57" s="1">
        <v>8293623.0324</v>
      </c>
      <c r="F57" s="1">
        <f t="shared" si="0"/>
        <v>71.7480754400534</v>
      </c>
    </row>
    <row r="58" spans="1:6">
      <c r="A58" s="9" t="s">
        <v>14</v>
      </c>
      <c r="B58" s="9">
        <v>5266</v>
      </c>
      <c r="C58" s="1" t="s">
        <v>97</v>
      </c>
      <c r="D58" s="1">
        <v>6977405.62</v>
      </c>
      <c r="E58" s="1">
        <v>8293623.0324</v>
      </c>
      <c r="F58" s="1">
        <f t="shared" si="0"/>
        <v>84.129765637309</v>
      </c>
    </row>
    <row r="59" spans="1:6">
      <c r="A59" s="9" t="s">
        <v>14</v>
      </c>
      <c r="B59" s="9">
        <v>5281</v>
      </c>
      <c r="C59" s="1" t="s">
        <v>117</v>
      </c>
      <c r="D59" s="1">
        <v>8567627.85</v>
      </c>
      <c r="E59" s="1">
        <v>6636619.353</v>
      </c>
      <c r="F59" s="1">
        <f t="shared" si="0"/>
        <v>129.09626715486</v>
      </c>
    </row>
    <row r="60" spans="1:6">
      <c r="A60" s="9" t="s">
        <v>14</v>
      </c>
      <c r="B60" s="9">
        <v>5282</v>
      </c>
      <c r="C60" s="1" t="s">
        <v>117</v>
      </c>
      <c r="D60" s="1">
        <v>-26119</v>
      </c>
      <c r="E60" s="1">
        <v>6636619.353</v>
      </c>
      <c r="F60" s="1">
        <f t="shared" si="0"/>
        <v>-0.393558807741373</v>
      </c>
    </row>
    <row r="61" spans="1:6">
      <c r="A61" s="9" t="s">
        <v>14</v>
      </c>
      <c r="B61" s="9">
        <v>5308</v>
      </c>
      <c r="C61" s="1" t="s">
        <v>97</v>
      </c>
      <c r="D61" s="1">
        <v>8571431.62</v>
      </c>
      <c r="E61" s="1">
        <v>8293623.0324</v>
      </c>
      <c r="F61" s="1">
        <f t="shared" si="0"/>
        <v>103.349664995801</v>
      </c>
    </row>
    <row r="62" spans="1:6">
      <c r="A62" s="9" t="s">
        <v>14</v>
      </c>
      <c r="B62" s="9">
        <v>5324</v>
      </c>
      <c r="C62" s="1" t="s">
        <v>97</v>
      </c>
      <c r="D62" s="1">
        <v>6587620.43</v>
      </c>
      <c r="E62" s="1">
        <v>8293623.0324</v>
      </c>
      <c r="F62" s="1">
        <f t="shared" si="0"/>
        <v>79.4299476147481</v>
      </c>
    </row>
    <row r="63" spans="1:6">
      <c r="A63" s="9" t="s">
        <v>14</v>
      </c>
      <c r="B63" s="9">
        <v>5328</v>
      </c>
      <c r="C63" s="1" t="s">
        <v>97</v>
      </c>
      <c r="D63" s="1">
        <v>7399426.63</v>
      </c>
      <c r="E63" s="1">
        <v>8293623.0324</v>
      </c>
      <c r="F63" s="1">
        <f t="shared" si="0"/>
        <v>89.2182656613796</v>
      </c>
    </row>
    <row r="64" spans="1:6">
      <c r="A64" s="9" t="s">
        <v>16</v>
      </c>
      <c r="B64" s="9">
        <v>1541</v>
      </c>
      <c r="C64" s="1" t="s">
        <v>117</v>
      </c>
      <c r="D64" s="1">
        <v>7098801.69</v>
      </c>
      <c r="E64" s="1">
        <v>5300014.4316</v>
      </c>
      <c r="F64" s="1">
        <f t="shared" si="0"/>
        <v>133.939289819197</v>
      </c>
    </row>
    <row r="65" spans="1:6">
      <c r="A65" s="9" t="s">
        <v>16</v>
      </c>
      <c r="B65" s="9">
        <v>1613</v>
      </c>
      <c r="C65" s="1" t="s">
        <v>97</v>
      </c>
      <c r="D65" s="1">
        <v>5124480.08</v>
      </c>
      <c r="E65" s="1">
        <v>6623933.7797</v>
      </c>
      <c r="F65" s="1">
        <f t="shared" si="0"/>
        <v>77.3630934491632</v>
      </c>
    </row>
    <row r="66" spans="1:6">
      <c r="A66" s="9" t="s">
        <v>16</v>
      </c>
      <c r="B66" s="9">
        <v>1798</v>
      </c>
      <c r="C66" s="1" t="s">
        <v>97</v>
      </c>
      <c r="D66" s="1">
        <v>6041434.42</v>
      </c>
      <c r="E66" s="1">
        <v>6623933.7797</v>
      </c>
      <c r="F66" s="1">
        <f t="shared" ref="F66:F129" si="1">D66/E66%</f>
        <v>91.2061415606969</v>
      </c>
    </row>
    <row r="67" spans="1:6">
      <c r="A67" s="9" t="s">
        <v>16</v>
      </c>
      <c r="B67" s="9">
        <v>1804</v>
      </c>
      <c r="C67" s="1" t="s">
        <v>97</v>
      </c>
      <c r="D67" s="1">
        <v>560637.62</v>
      </c>
      <c r="E67" s="1">
        <v>1177470.847</v>
      </c>
      <c r="F67" s="1">
        <f t="shared" si="1"/>
        <v>47.6137155691295</v>
      </c>
    </row>
    <row r="68" spans="1:6">
      <c r="A68" s="9" t="s">
        <v>16</v>
      </c>
      <c r="B68" s="9">
        <v>1809</v>
      </c>
      <c r="C68" s="1" t="s">
        <v>117</v>
      </c>
      <c r="D68" s="1">
        <v>984101.58</v>
      </c>
      <c r="E68" s="1">
        <v>942188.552</v>
      </c>
      <c r="F68" s="1">
        <f t="shared" si="1"/>
        <v>104.4484756168</v>
      </c>
    </row>
    <row r="69" spans="1:6">
      <c r="A69" s="9" t="s">
        <v>16</v>
      </c>
      <c r="B69" s="9">
        <v>1837</v>
      </c>
      <c r="C69" s="1" t="s">
        <v>93</v>
      </c>
      <c r="D69" s="1">
        <v>9831384.29</v>
      </c>
      <c r="E69" s="1">
        <v>7949003.7323</v>
      </c>
      <c r="F69" s="1">
        <f t="shared" si="1"/>
        <v>123.680710452445</v>
      </c>
    </row>
    <row r="70" spans="1:6">
      <c r="A70" s="9" t="s">
        <v>16</v>
      </c>
      <c r="B70" s="9">
        <v>1838</v>
      </c>
      <c r="C70" s="1" t="s">
        <v>93</v>
      </c>
      <c r="D70" s="1">
        <v>9712175.89</v>
      </c>
      <c r="E70" s="1">
        <v>7949003.7323</v>
      </c>
      <c r="F70" s="1">
        <f t="shared" si="1"/>
        <v>122.181045789871</v>
      </c>
    </row>
    <row r="71" spans="1:6">
      <c r="A71" s="9" t="s">
        <v>16</v>
      </c>
      <c r="B71" s="9">
        <v>2545</v>
      </c>
      <c r="C71" s="1" t="s">
        <v>97</v>
      </c>
      <c r="D71" s="1">
        <v>1151291.28</v>
      </c>
      <c r="E71" s="1">
        <v>1177470.847</v>
      </c>
      <c r="F71" s="1">
        <f t="shared" si="1"/>
        <v>97.776627160944</v>
      </c>
    </row>
    <row r="72" spans="1:6">
      <c r="A72" s="9" t="s">
        <v>16</v>
      </c>
      <c r="B72" s="9">
        <v>2672</v>
      </c>
      <c r="C72" s="1" t="s">
        <v>117</v>
      </c>
      <c r="D72" s="1">
        <v>789762.6</v>
      </c>
      <c r="E72" s="1">
        <v>942188.552</v>
      </c>
      <c r="F72" s="1">
        <f t="shared" si="1"/>
        <v>83.8221392441627</v>
      </c>
    </row>
    <row r="73" spans="1:6">
      <c r="A73" s="9" t="s">
        <v>16</v>
      </c>
      <c r="B73" s="9">
        <v>2767</v>
      </c>
      <c r="C73" s="1" t="s">
        <v>93</v>
      </c>
      <c r="D73" s="1">
        <v>7960914.14</v>
      </c>
      <c r="E73" s="1">
        <v>7949003.7323</v>
      </c>
      <c r="F73" s="1">
        <f t="shared" si="1"/>
        <v>100.149835225911</v>
      </c>
    </row>
    <row r="74" spans="1:6">
      <c r="A74" s="9" t="s">
        <v>16</v>
      </c>
      <c r="B74" s="9">
        <v>2768</v>
      </c>
      <c r="C74" s="1" t="s">
        <v>97</v>
      </c>
      <c r="D74" s="1">
        <v>7776505.83</v>
      </c>
      <c r="E74" s="1">
        <v>6623933.7797</v>
      </c>
      <c r="F74" s="1">
        <f t="shared" si="1"/>
        <v>117.400114322281</v>
      </c>
    </row>
    <row r="75" spans="1:6">
      <c r="A75" s="9" t="s">
        <v>16</v>
      </c>
      <c r="B75" s="9">
        <v>3142</v>
      </c>
      <c r="C75" s="1" t="s">
        <v>97</v>
      </c>
      <c r="D75" s="1">
        <v>7069501.37</v>
      </c>
      <c r="E75" s="1">
        <v>6623933.7797</v>
      </c>
      <c r="F75" s="1">
        <f t="shared" si="1"/>
        <v>106.726631109531</v>
      </c>
    </row>
    <row r="76" spans="1:6">
      <c r="A76" s="9" t="s">
        <v>16</v>
      </c>
      <c r="B76" s="9">
        <v>4220</v>
      </c>
      <c r="C76" s="1" t="s">
        <v>97</v>
      </c>
      <c r="D76" s="1">
        <v>7903847.2</v>
      </c>
      <c r="E76" s="1">
        <v>6623933.7797</v>
      </c>
      <c r="F76" s="1">
        <f t="shared" si="1"/>
        <v>119.322557605006</v>
      </c>
    </row>
    <row r="77" spans="1:6">
      <c r="A77" s="9" t="s">
        <v>16</v>
      </c>
      <c r="B77" s="9">
        <v>4221</v>
      </c>
      <c r="C77" s="1" t="s">
        <v>97</v>
      </c>
      <c r="D77" s="1">
        <v>615546.21</v>
      </c>
      <c r="E77" s="1">
        <v>1177470.847</v>
      </c>
      <c r="F77" s="1">
        <f t="shared" si="1"/>
        <v>52.2769809178978</v>
      </c>
    </row>
    <row r="78" spans="1:6">
      <c r="A78" s="9" t="s">
        <v>16</v>
      </c>
      <c r="B78" s="9">
        <v>4239</v>
      </c>
      <c r="C78" s="1" t="s">
        <v>117</v>
      </c>
      <c r="D78" s="1">
        <v>6861304.82</v>
      </c>
      <c r="E78" s="1">
        <v>5300014.4316</v>
      </c>
      <c r="F78" s="1">
        <f t="shared" si="1"/>
        <v>129.458229002004</v>
      </c>
    </row>
    <row r="79" spans="1:6">
      <c r="A79" s="9" t="s">
        <v>16</v>
      </c>
      <c r="B79" s="9">
        <v>4401</v>
      </c>
      <c r="C79" s="1" t="s">
        <v>97</v>
      </c>
      <c r="D79" s="1">
        <v>4976068.26</v>
      </c>
      <c r="E79" s="1">
        <v>6623933.7797</v>
      </c>
      <c r="F79" s="1">
        <f t="shared" si="1"/>
        <v>75.1225544441564</v>
      </c>
    </row>
    <row r="80" spans="1:6">
      <c r="A80" s="9" t="s">
        <v>16</v>
      </c>
      <c r="B80" s="9">
        <v>4625</v>
      </c>
      <c r="C80" s="1" t="s">
        <v>97</v>
      </c>
      <c r="D80" s="1">
        <v>3283149.4</v>
      </c>
      <c r="E80" s="1">
        <v>6623933.7797</v>
      </c>
      <c r="F80" s="1">
        <f t="shared" si="1"/>
        <v>49.5649490044977</v>
      </c>
    </row>
    <row r="81" spans="1:6">
      <c r="A81" s="9" t="s">
        <v>16</v>
      </c>
      <c r="B81" s="9">
        <v>4682</v>
      </c>
      <c r="C81" s="1" t="s">
        <v>97</v>
      </c>
      <c r="D81" s="1">
        <v>5727689.62</v>
      </c>
      <c r="E81" s="1">
        <v>6623933.7797</v>
      </c>
      <c r="F81" s="1">
        <f t="shared" si="1"/>
        <v>86.4696087022085</v>
      </c>
    </row>
    <row r="82" spans="1:6">
      <c r="A82" s="9" t="s">
        <v>16</v>
      </c>
      <c r="B82" s="9">
        <v>4684</v>
      </c>
      <c r="C82" s="1" t="s">
        <v>97</v>
      </c>
      <c r="D82" s="1">
        <v>7232841.73</v>
      </c>
      <c r="E82" s="1">
        <v>6623933.7797</v>
      </c>
      <c r="F82" s="1">
        <f t="shared" si="1"/>
        <v>109.192542838609</v>
      </c>
    </row>
    <row r="83" spans="1:6">
      <c r="A83" s="9" t="s">
        <v>16</v>
      </c>
      <c r="B83" s="9">
        <v>4685</v>
      </c>
      <c r="C83" s="1" t="s">
        <v>97</v>
      </c>
      <c r="D83" s="1">
        <v>5315619.31</v>
      </c>
      <c r="E83" s="1">
        <v>6623933.7797</v>
      </c>
      <c r="F83" s="1">
        <f t="shared" si="1"/>
        <v>80.248678304884</v>
      </c>
    </row>
    <row r="84" spans="1:6">
      <c r="A84" s="9" t="s">
        <v>16</v>
      </c>
      <c r="B84" s="9">
        <v>4686</v>
      </c>
      <c r="C84" s="1" t="s">
        <v>97</v>
      </c>
      <c r="D84" s="1">
        <v>5767839.79</v>
      </c>
      <c r="E84" s="1">
        <v>6623933.7797</v>
      </c>
      <c r="F84" s="1">
        <f t="shared" si="1"/>
        <v>87.0757465552626</v>
      </c>
    </row>
    <row r="85" spans="1:6">
      <c r="A85" s="9" t="s">
        <v>16</v>
      </c>
      <c r="B85" s="9">
        <v>5043</v>
      </c>
      <c r="C85" s="1" t="s">
        <v>97</v>
      </c>
      <c r="D85" s="1">
        <v>7042799.71</v>
      </c>
      <c r="E85" s="1">
        <v>6623933.7797</v>
      </c>
      <c r="F85" s="1">
        <f t="shared" si="1"/>
        <v>106.32352230911</v>
      </c>
    </row>
    <row r="86" spans="1:6">
      <c r="A86" s="9" t="s">
        <v>16</v>
      </c>
      <c r="B86" s="9">
        <v>5044</v>
      </c>
      <c r="C86" s="1" t="s">
        <v>97</v>
      </c>
      <c r="D86" s="1">
        <v>911749.66</v>
      </c>
      <c r="E86" s="1">
        <v>1177470.847</v>
      </c>
      <c r="F86" s="1">
        <f t="shared" si="1"/>
        <v>77.4328861154386</v>
      </c>
    </row>
    <row r="87" spans="1:6">
      <c r="A87" s="9" t="s">
        <v>16</v>
      </c>
      <c r="B87" s="9">
        <v>5049</v>
      </c>
      <c r="C87" s="1" t="s">
        <v>97</v>
      </c>
      <c r="D87" s="1">
        <v>7137341.62</v>
      </c>
      <c r="E87" s="1">
        <v>6623933.7797</v>
      </c>
      <c r="F87" s="1">
        <f t="shared" si="1"/>
        <v>107.750799711697</v>
      </c>
    </row>
    <row r="88" spans="1:6">
      <c r="A88" s="9" t="s">
        <v>16</v>
      </c>
      <c r="B88" s="9">
        <v>5241</v>
      </c>
      <c r="C88" s="1" t="s">
        <v>97</v>
      </c>
      <c r="D88" s="1">
        <v>6001943.39</v>
      </c>
      <c r="E88" s="1">
        <v>6623933.7797</v>
      </c>
      <c r="F88" s="1">
        <f t="shared" si="1"/>
        <v>90.6099545921461</v>
      </c>
    </row>
    <row r="89" spans="1:6">
      <c r="A89" s="9" t="s">
        <v>16</v>
      </c>
      <c r="B89" s="9">
        <v>5276</v>
      </c>
      <c r="C89" s="1" t="s">
        <v>117</v>
      </c>
      <c r="D89" s="1">
        <v>6311215.81</v>
      </c>
      <c r="E89" s="1">
        <v>5300014.4316</v>
      </c>
      <c r="F89" s="1">
        <f t="shared" si="1"/>
        <v>119.079219338932</v>
      </c>
    </row>
    <row r="90" spans="1:6">
      <c r="A90" s="9" t="s">
        <v>16</v>
      </c>
      <c r="B90" s="9">
        <v>5337</v>
      </c>
      <c r="C90" s="1" t="s">
        <v>97</v>
      </c>
      <c r="D90" s="1">
        <v>6432430.03</v>
      </c>
      <c r="E90" s="1">
        <v>6623933.7797</v>
      </c>
      <c r="F90" s="1">
        <f t="shared" si="1"/>
        <v>97.1089120744702</v>
      </c>
    </row>
    <row r="91" spans="1:6">
      <c r="A91" s="9" t="s">
        <v>16</v>
      </c>
      <c r="B91" s="9">
        <v>5339</v>
      </c>
      <c r="C91" s="1" t="s">
        <v>97</v>
      </c>
      <c r="D91" s="1">
        <v>1054509.74</v>
      </c>
      <c r="E91" s="1">
        <v>1177470.847</v>
      </c>
      <c r="F91" s="1">
        <f t="shared" si="1"/>
        <v>89.5571845949915</v>
      </c>
    </row>
    <row r="92" spans="1:6">
      <c r="A92" s="9" t="s">
        <v>16</v>
      </c>
      <c r="B92" s="9">
        <v>5340</v>
      </c>
      <c r="C92" s="1" t="s">
        <v>97</v>
      </c>
      <c r="D92" s="1">
        <v>7849673.9</v>
      </c>
      <c r="E92" s="1">
        <v>6623933.7797</v>
      </c>
      <c r="F92" s="1">
        <f t="shared" si="1"/>
        <v>118.504715793755</v>
      </c>
    </row>
    <row r="93" spans="1:6">
      <c r="A93" s="9" t="s">
        <v>16</v>
      </c>
      <c r="B93" s="9">
        <v>5341</v>
      </c>
      <c r="C93" s="1" t="s">
        <v>97</v>
      </c>
      <c r="D93" s="1">
        <v>1269441.05</v>
      </c>
      <c r="E93" s="1">
        <v>1177470.847</v>
      </c>
      <c r="F93" s="1">
        <f t="shared" si="1"/>
        <v>107.810826334624</v>
      </c>
    </row>
    <row r="94" spans="1:6">
      <c r="A94" s="9" t="s">
        <v>16</v>
      </c>
      <c r="B94" s="9">
        <v>5342</v>
      </c>
      <c r="C94" s="1" t="s">
        <v>97</v>
      </c>
      <c r="D94" s="1">
        <v>5802250.21</v>
      </c>
      <c r="E94" s="1">
        <v>6623933.7797</v>
      </c>
      <c r="F94" s="1">
        <f t="shared" si="1"/>
        <v>87.5952327268402</v>
      </c>
    </row>
    <row r="95" spans="1:6">
      <c r="A95" s="9" t="s">
        <v>17</v>
      </c>
      <c r="B95" s="9">
        <v>2789</v>
      </c>
      <c r="C95" s="1" t="s">
        <v>93</v>
      </c>
      <c r="D95" s="1">
        <v>6270412.8</v>
      </c>
      <c r="E95" s="1">
        <v>6355559.8024</v>
      </c>
      <c r="F95" s="1">
        <f t="shared" si="1"/>
        <v>98.6602753329794</v>
      </c>
    </row>
    <row r="96" spans="1:6">
      <c r="A96" s="9" t="s">
        <v>17</v>
      </c>
      <c r="B96" s="9">
        <v>3609</v>
      </c>
      <c r="C96" s="1" t="s">
        <v>97</v>
      </c>
      <c r="D96" s="1">
        <v>1196010.09</v>
      </c>
      <c r="E96" s="1">
        <v>919464.6051</v>
      </c>
      <c r="F96" s="1">
        <f t="shared" si="1"/>
        <v>130.076795057263</v>
      </c>
    </row>
    <row r="97" spans="1:6">
      <c r="A97" s="9" t="s">
        <v>17</v>
      </c>
      <c r="B97" s="9">
        <v>3618</v>
      </c>
      <c r="C97" s="1" t="s">
        <v>97</v>
      </c>
      <c r="D97" s="1">
        <v>5537957.3</v>
      </c>
      <c r="E97" s="1">
        <v>5295648.6802</v>
      </c>
      <c r="F97" s="1">
        <f t="shared" si="1"/>
        <v>104.575617349881</v>
      </c>
    </row>
    <row r="98" spans="1:6">
      <c r="A98" s="9" t="s">
        <v>17</v>
      </c>
      <c r="B98" s="9">
        <v>3632</v>
      </c>
      <c r="C98" s="1" t="s">
        <v>93</v>
      </c>
      <c r="D98" s="1">
        <v>11156137.41</v>
      </c>
      <c r="E98" s="1">
        <v>6355559.8024</v>
      </c>
      <c r="F98" s="1">
        <f t="shared" si="1"/>
        <v>175.533513283711</v>
      </c>
    </row>
    <row r="99" spans="1:6">
      <c r="A99" s="9" t="s">
        <v>17</v>
      </c>
      <c r="B99" s="9">
        <v>3633</v>
      </c>
      <c r="C99" s="1" t="s">
        <v>97</v>
      </c>
      <c r="D99" s="1">
        <v>6903675.76</v>
      </c>
      <c r="E99" s="1">
        <v>5295648.6802</v>
      </c>
      <c r="F99" s="1">
        <f t="shared" si="1"/>
        <v>130.365063411632</v>
      </c>
    </row>
    <row r="100" spans="1:6">
      <c r="A100" s="9" t="s">
        <v>17</v>
      </c>
      <c r="B100" s="9">
        <v>3634</v>
      </c>
      <c r="C100" s="1" t="s">
        <v>97</v>
      </c>
      <c r="D100" s="1">
        <v>8162605.82</v>
      </c>
      <c r="E100" s="1">
        <v>5295648.6802</v>
      </c>
      <c r="F100" s="1">
        <f t="shared" si="1"/>
        <v>154.137978422159</v>
      </c>
    </row>
    <row r="101" spans="1:6">
      <c r="A101" s="9" t="s">
        <v>17</v>
      </c>
      <c r="B101" s="9">
        <v>3636</v>
      </c>
      <c r="C101" s="1" t="s">
        <v>97</v>
      </c>
      <c r="D101" s="1">
        <v>7229864.71</v>
      </c>
      <c r="E101" s="1">
        <v>5295648.6802</v>
      </c>
      <c r="F101" s="1">
        <f t="shared" si="1"/>
        <v>136.524628928499</v>
      </c>
    </row>
    <row r="102" spans="1:6">
      <c r="A102" s="9" t="s">
        <v>17</v>
      </c>
      <c r="B102" s="9">
        <v>3652</v>
      </c>
      <c r="C102" s="1" t="s">
        <v>97</v>
      </c>
      <c r="D102" s="1">
        <v>5542840.75</v>
      </c>
      <c r="E102" s="1">
        <v>5295648.6802</v>
      </c>
      <c r="F102" s="1">
        <f t="shared" si="1"/>
        <v>104.667833625826</v>
      </c>
    </row>
    <row r="103" spans="1:6">
      <c r="A103" s="9" t="s">
        <v>17</v>
      </c>
      <c r="B103" s="9">
        <v>3654</v>
      </c>
      <c r="C103" s="1" t="s">
        <v>97</v>
      </c>
      <c r="D103" s="1">
        <v>949980.67</v>
      </c>
      <c r="E103" s="1">
        <v>919464.6051</v>
      </c>
      <c r="F103" s="1">
        <f t="shared" si="1"/>
        <v>103.318895010285</v>
      </c>
    </row>
    <row r="104" spans="1:6">
      <c r="A104" s="9" t="s">
        <v>17</v>
      </c>
      <c r="B104" s="9">
        <v>3658</v>
      </c>
      <c r="C104" s="1" t="s">
        <v>93</v>
      </c>
      <c r="D104" s="1">
        <v>1341692.75</v>
      </c>
      <c r="E104" s="1">
        <v>1103467.751</v>
      </c>
      <c r="F104" s="1">
        <f t="shared" si="1"/>
        <v>121.588759506937</v>
      </c>
    </row>
    <row r="105" spans="1:6">
      <c r="A105" s="9" t="s">
        <v>17</v>
      </c>
      <c r="B105" s="9">
        <v>3662</v>
      </c>
      <c r="C105" s="1" t="s">
        <v>97</v>
      </c>
      <c r="D105" s="1">
        <v>4232026</v>
      </c>
      <c r="E105" s="1">
        <v>5295648.6802</v>
      </c>
      <c r="F105" s="1">
        <f t="shared" si="1"/>
        <v>79.9151578129267</v>
      </c>
    </row>
    <row r="106" spans="1:6">
      <c r="A106" s="9" t="s">
        <v>17</v>
      </c>
      <c r="B106" s="9">
        <v>4327</v>
      </c>
      <c r="C106" s="1" t="s">
        <v>93</v>
      </c>
      <c r="D106" s="1">
        <v>1525451.49</v>
      </c>
      <c r="E106" s="1">
        <v>1103467.751</v>
      </c>
      <c r="F106" s="1">
        <f t="shared" si="1"/>
        <v>138.241601407706</v>
      </c>
    </row>
    <row r="107" spans="1:6">
      <c r="A107" s="9" t="s">
        <v>17</v>
      </c>
      <c r="B107" s="9">
        <v>4409</v>
      </c>
      <c r="C107" s="1" t="s">
        <v>97</v>
      </c>
      <c r="D107" s="1">
        <v>5886896.92</v>
      </c>
      <c r="E107" s="1">
        <v>5295648.6802</v>
      </c>
      <c r="F107" s="1">
        <f t="shared" si="1"/>
        <v>111.164793503214</v>
      </c>
    </row>
    <row r="108" spans="1:6">
      <c r="A108" s="9" t="s">
        <v>17</v>
      </c>
      <c r="B108" s="9">
        <v>4487</v>
      </c>
      <c r="C108" s="1" t="s">
        <v>93</v>
      </c>
      <c r="D108" s="1">
        <v>9026452.66</v>
      </c>
      <c r="E108" s="1">
        <v>6355559.8024</v>
      </c>
      <c r="F108" s="1">
        <f t="shared" si="1"/>
        <v>142.024509888042</v>
      </c>
    </row>
    <row r="109" spans="1:6">
      <c r="A109" s="9" t="s">
        <v>17</v>
      </c>
      <c r="B109" s="9">
        <v>4656</v>
      </c>
      <c r="C109" s="1" t="s">
        <v>97</v>
      </c>
      <c r="D109" s="1">
        <v>5648496.01</v>
      </c>
      <c r="E109" s="1">
        <v>5295648.6802</v>
      </c>
      <c r="F109" s="1">
        <f t="shared" si="1"/>
        <v>106.662967109568</v>
      </c>
    </row>
    <row r="110" spans="1:6">
      <c r="A110" s="9" t="s">
        <v>17</v>
      </c>
      <c r="B110" s="9">
        <v>4730</v>
      </c>
      <c r="C110" s="1" t="s">
        <v>97</v>
      </c>
      <c r="D110" s="1">
        <v>4829206.7</v>
      </c>
      <c r="E110" s="1">
        <v>5295648.6802</v>
      </c>
      <c r="F110" s="1">
        <f t="shared" si="1"/>
        <v>91.1919765005562</v>
      </c>
    </row>
    <row r="111" spans="1:6">
      <c r="A111" s="9" t="s">
        <v>17</v>
      </c>
      <c r="B111" s="9">
        <v>4889</v>
      </c>
      <c r="C111" s="1" t="s">
        <v>97</v>
      </c>
      <c r="D111" s="1">
        <v>6723095.65</v>
      </c>
      <c r="E111" s="1">
        <v>5295648.6802</v>
      </c>
      <c r="F111" s="1">
        <f t="shared" si="1"/>
        <v>126.955091925511</v>
      </c>
    </row>
    <row r="112" spans="1:6">
      <c r="A112" s="9" t="s">
        <v>17</v>
      </c>
      <c r="B112" s="9">
        <v>4890</v>
      </c>
      <c r="C112" s="1" t="s">
        <v>93</v>
      </c>
      <c r="D112" s="1">
        <v>13829815.21</v>
      </c>
      <c r="E112" s="1">
        <v>6355559.8024</v>
      </c>
      <c r="F112" s="1">
        <f t="shared" si="1"/>
        <v>217.601842166249</v>
      </c>
    </row>
    <row r="113" spans="1:6">
      <c r="A113" s="9" t="s">
        <v>17</v>
      </c>
      <c r="B113" s="9">
        <v>4973</v>
      </c>
      <c r="C113" s="1" t="s">
        <v>97</v>
      </c>
      <c r="D113" s="1">
        <v>5431235.88</v>
      </c>
      <c r="E113" s="1">
        <v>5295648.6802</v>
      </c>
      <c r="F113" s="1">
        <f t="shared" si="1"/>
        <v>102.560351110657</v>
      </c>
    </row>
    <row r="114" spans="1:6">
      <c r="A114" s="9" t="s">
        <v>17</v>
      </c>
      <c r="B114" s="9">
        <v>5166</v>
      </c>
      <c r="C114" s="1" t="s">
        <v>93</v>
      </c>
      <c r="D114" s="1">
        <v>7902833</v>
      </c>
      <c r="E114" s="1">
        <v>6355559.8024</v>
      </c>
      <c r="F114" s="1">
        <f t="shared" si="1"/>
        <v>124.34519138685</v>
      </c>
    </row>
    <row r="115" spans="1:6">
      <c r="A115" s="9" t="s">
        <v>17</v>
      </c>
      <c r="B115" s="9">
        <v>5167</v>
      </c>
      <c r="C115" s="1" t="s">
        <v>117</v>
      </c>
      <c r="D115" s="1">
        <v>5887196</v>
      </c>
      <c r="E115" s="1">
        <v>4237994.9786</v>
      </c>
      <c r="F115" s="1">
        <f t="shared" si="1"/>
        <v>138.914652559235</v>
      </c>
    </row>
    <row r="116" spans="1:6">
      <c r="A116" s="9" t="s">
        <v>17</v>
      </c>
      <c r="B116" s="9">
        <v>5183</v>
      </c>
      <c r="C116" s="1" t="s">
        <v>97</v>
      </c>
      <c r="D116" s="1">
        <v>4597489.61</v>
      </c>
      <c r="E116" s="1">
        <v>5295648.6802</v>
      </c>
      <c r="F116" s="1">
        <f t="shared" si="1"/>
        <v>86.8163635399312</v>
      </c>
    </row>
    <row r="117" spans="1:6">
      <c r="A117" s="9" t="s">
        <v>17</v>
      </c>
      <c r="B117" s="9">
        <v>5253</v>
      </c>
      <c r="C117" s="1" t="s">
        <v>117</v>
      </c>
      <c r="D117" s="1">
        <v>488033.37</v>
      </c>
      <c r="E117" s="1">
        <v>735736.4367</v>
      </c>
      <c r="F117" s="1">
        <f t="shared" si="1"/>
        <v>66.3326356635233</v>
      </c>
    </row>
    <row r="118" spans="1:6">
      <c r="A118" s="9" t="s">
        <v>17</v>
      </c>
      <c r="B118" s="9">
        <v>5346</v>
      </c>
      <c r="C118" s="1" t="s">
        <v>97</v>
      </c>
      <c r="D118" s="1">
        <v>3838345.47</v>
      </c>
      <c r="E118" s="1">
        <v>5295648.6802</v>
      </c>
      <c r="F118" s="1">
        <f t="shared" si="1"/>
        <v>72.4811199117355</v>
      </c>
    </row>
    <row r="119" spans="1:6">
      <c r="A119" s="9" t="s">
        <v>17</v>
      </c>
      <c r="B119" s="9">
        <v>5347</v>
      </c>
      <c r="C119" s="1" t="s">
        <v>97</v>
      </c>
      <c r="D119" s="1">
        <v>3899168.9</v>
      </c>
      <c r="E119" s="1">
        <v>5295648.6802</v>
      </c>
      <c r="F119" s="1">
        <f t="shared" si="1"/>
        <v>73.6296747663544</v>
      </c>
    </row>
    <row r="120" spans="1:6">
      <c r="A120" s="9" t="s">
        <v>17</v>
      </c>
      <c r="B120" s="9">
        <v>5348</v>
      </c>
      <c r="C120" s="1" t="s">
        <v>97</v>
      </c>
      <c r="D120" s="1">
        <v>4417860.13</v>
      </c>
      <c r="E120" s="1">
        <v>5295648.6802</v>
      </c>
      <c r="F120" s="1">
        <f t="shared" si="1"/>
        <v>83.4243432068675</v>
      </c>
    </row>
    <row r="121" spans="1:6">
      <c r="A121" s="9" t="s">
        <v>17</v>
      </c>
      <c r="B121" s="9">
        <v>5349</v>
      </c>
      <c r="C121" s="1" t="s">
        <v>97</v>
      </c>
      <c r="D121" s="1">
        <v>6932612.7</v>
      </c>
      <c r="E121" s="1">
        <v>5295648.6802</v>
      </c>
      <c r="F121" s="1">
        <f t="shared" si="1"/>
        <v>130.911492031571</v>
      </c>
    </row>
    <row r="122" spans="1:6">
      <c r="A122" s="9" t="s">
        <v>17</v>
      </c>
      <c r="B122" s="9">
        <v>5356</v>
      </c>
      <c r="C122" s="1" t="s">
        <v>97</v>
      </c>
      <c r="D122" s="1">
        <v>5195292.75</v>
      </c>
      <c r="E122" s="1">
        <v>5295648.6802</v>
      </c>
      <c r="F122" s="1">
        <f t="shared" si="1"/>
        <v>98.1049360284185</v>
      </c>
    </row>
    <row r="123" spans="1:6">
      <c r="A123" s="9" t="s">
        <v>17</v>
      </c>
      <c r="B123" s="9">
        <v>5357</v>
      </c>
      <c r="C123" s="1" t="s">
        <v>97</v>
      </c>
      <c r="D123" s="1">
        <v>3826875.29</v>
      </c>
      <c r="E123" s="1">
        <v>5295648.6802</v>
      </c>
      <c r="F123" s="1">
        <f t="shared" si="1"/>
        <v>72.2645235947841</v>
      </c>
    </row>
    <row r="124" spans="1:6">
      <c r="A124" s="9" t="s">
        <v>18</v>
      </c>
      <c r="B124" s="9">
        <v>4022</v>
      </c>
      <c r="C124" s="1" t="s">
        <v>93</v>
      </c>
      <c r="D124" s="1">
        <v>1891291.57</v>
      </c>
      <c r="E124" s="1">
        <v>2230667.99</v>
      </c>
      <c r="F124" s="1">
        <f t="shared" si="1"/>
        <v>84.7858838015603</v>
      </c>
    </row>
    <row r="125" spans="1:6">
      <c r="A125" s="9" t="s">
        <v>18</v>
      </c>
      <c r="B125" s="9">
        <v>4858</v>
      </c>
      <c r="C125" s="1" t="s">
        <v>97</v>
      </c>
      <c r="D125" s="1">
        <v>8571260.68</v>
      </c>
      <c r="E125" s="1">
        <v>7748112.9607</v>
      </c>
      <c r="F125" s="1">
        <f t="shared" si="1"/>
        <v>110.623847683625</v>
      </c>
    </row>
    <row r="126" spans="1:6">
      <c r="A126" s="9" t="s">
        <v>18</v>
      </c>
      <c r="B126" s="9">
        <v>4906</v>
      </c>
      <c r="C126" s="1" t="s">
        <v>97</v>
      </c>
      <c r="D126" s="1">
        <v>5441660.03</v>
      </c>
      <c r="E126" s="1">
        <v>7748112.9607</v>
      </c>
      <c r="F126" s="1">
        <f t="shared" si="1"/>
        <v>70.2320688611692</v>
      </c>
    </row>
    <row r="127" spans="1:6">
      <c r="A127" s="9" t="s">
        <v>18</v>
      </c>
      <c r="B127" s="9">
        <v>4948</v>
      </c>
      <c r="C127" s="1" t="s">
        <v>93</v>
      </c>
      <c r="D127" s="1">
        <v>6731499.47</v>
      </c>
      <c r="E127" s="1">
        <v>9298654.393</v>
      </c>
      <c r="F127" s="1">
        <f t="shared" si="1"/>
        <v>72.3921890791796</v>
      </c>
    </row>
    <row r="128" spans="1:6">
      <c r="A128" s="9" t="s">
        <v>18</v>
      </c>
      <c r="B128" s="9">
        <v>5001</v>
      </c>
      <c r="C128" s="1" t="s">
        <v>97</v>
      </c>
      <c r="D128" s="1">
        <v>9780216.84</v>
      </c>
      <c r="E128" s="1">
        <v>7748112.9607</v>
      </c>
      <c r="F128" s="1">
        <f t="shared" si="1"/>
        <v>126.227081221031</v>
      </c>
    </row>
    <row r="129" spans="1:6">
      <c r="A129" s="9" t="s">
        <v>18</v>
      </c>
      <c r="B129" s="9">
        <v>5067</v>
      </c>
      <c r="C129" s="1" t="s">
        <v>93</v>
      </c>
      <c r="D129" s="1">
        <v>10375624.37</v>
      </c>
      <c r="E129" s="1">
        <v>9298654.393</v>
      </c>
      <c r="F129" s="1">
        <f t="shared" si="1"/>
        <v>111.581998120188</v>
      </c>
    </row>
    <row r="130" spans="1:6">
      <c r="A130" s="9" t="s">
        <v>18</v>
      </c>
      <c r="B130" s="9">
        <v>5097</v>
      </c>
      <c r="C130" s="1" t="s">
        <v>97</v>
      </c>
      <c r="D130" s="1">
        <v>2249952.53</v>
      </c>
      <c r="E130" s="1">
        <v>1858704.554</v>
      </c>
      <c r="F130" s="1">
        <f t="shared" ref="F130:F193" si="2">D130/E130%</f>
        <v>121.049497896695</v>
      </c>
    </row>
    <row r="131" spans="1:6">
      <c r="A131" s="9" t="s">
        <v>18</v>
      </c>
      <c r="B131" s="9">
        <v>5261</v>
      </c>
      <c r="C131" s="1" t="s">
        <v>97</v>
      </c>
      <c r="D131" s="1">
        <v>1746778.93</v>
      </c>
      <c r="E131" s="1">
        <v>1858704.554</v>
      </c>
      <c r="F131" s="1">
        <f t="shared" si="2"/>
        <v>93.9782993612873</v>
      </c>
    </row>
    <row r="132" spans="1:6">
      <c r="A132" s="9" t="s">
        <v>18</v>
      </c>
      <c r="B132" s="9">
        <v>5300</v>
      </c>
      <c r="C132" s="1" t="s">
        <v>117</v>
      </c>
      <c r="D132" s="1">
        <v>5412234.25</v>
      </c>
      <c r="E132" s="1">
        <v>6199756.9736</v>
      </c>
      <c r="F132" s="1">
        <f t="shared" si="2"/>
        <v>87.2975226778492</v>
      </c>
    </row>
    <row r="133" spans="1:6">
      <c r="A133" s="9" t="s">
        <v>18</v>
      </c>
      <c r="B133" s="9">
        <v>5301</v>
      </c>
      <c r="C133" s="1" t="s">
        <v>117</v>
      </c>
      <c r="D133" s="1">
        <v>7459978.21</v>
      </c>
      <c r="E133" s="1">
        <v>6199756.9736</v>
      </c>
      <c r="F133" s="1">
        <f t="shared" si="2"/>
        <v>120.326945745879</v>
      </c>
    </row>
    <row r="134" spans="1:6">
      <c r="A134" s="9" t="s">
        <v>18</v>
      </c>
      <c r="B134" s="9">
        <v>5329</v>
      </c>
      <c r="C134" s="1" t="s">
        <v>97</v>
      </c>
      <c r="D134" s="1">
        <v>5824293.13</v>
      </c>
      <c r="E134" s="1">
        <v>7748112.9607</v>
      </c>
      <c r="F134" s="1">
        <f t="shared" si="2"/>
        <v>75.1704725981926</v>
      </c>
    </row>
    <row r="135" spans="1:6">
      <c r="A135" s="9" t="s">
        <v>18</v>
      </c>
      <c r="B135" s="9">
        <v>5330</v>
      </c>
      <c r="C135" s="1" t="s">
        <v>97</v>
      </c>
      <c r="D135" s="1">
        <v>4979791.61</v>
      </c>
      <c r="E135" s="1">
        <v>7748112.9607</v>
      </c>
      <c r="F135" s="1">
        <f t="shared" si="2"/>
        <v>64.2710248967525</v>
      </c>
    </row>
    <row r="136" spans="1:6">
      <c r="A136" s="9" t="s">
        <v>18</v>
      </c>
      <c r="B136" s="9">
        <v>5331</v>
      </c>
      <c r="C136" s="1" t="s">
        <v>97</v>
      </c>
      <c r="D136" s="1">
        <v>6432611.19</v>
      </c>
      <c r="E136" s="1">
        <v>7748112.9607</v>
      </c>
      <c r="F136" s="1">
        <f t="shared" si="2"/>
        <v>83.0216495632873</v>
      </c>
    </row>
    <row r="137" spans="1:6">
      <c r="A137" s="9" t="s">
        <v>19</v>
      </c>
      <c r="B137" s="9">
        <v>81</v>
      </c>
      <c r="C137" s="1" t="s">
        <v>97</v>
      </c>
      <c r="D137" s="1">
        <v>1533221.3</v>
      </c>
      <c r="E137" s="1">
        <v>1481126.537</v>
      </c>
      <c r="F137" s="1">
        <f t="shared" si="2"/>
        <v>103.517239189132</v>
      </c>
    </row>
    <row r="138" spans="1:6">
      <c r="A138" s="9" t="s">
        <v>19</v>
      </c>
      <c r="B138" s="9">
        <v>118</v>
      </c>
      <c r="C138" s="1" t="s">
        <v>97</v>
      </c>
      <c r="D138" s="1">
        <v>4765706.01</v>
      </c>
      <c r="E138" s="1">
        <v>10211049.2763</v>
      </c>
      <c r="F138" s="1">
        <f t="shared" si="2"/>
        <v>46.6720498652501</v>
      </c>
    </row>
    <row r="139" spans="1:6">
      <c r="A139" s="9" t="s">
        <v>19</v>
      </c>
      <c r="B139" s="9">
        <v>135</v>
      </c>
      <c r="C139" s="1" t="s">
        <v>93</v>
      </c>
      <c r="D139" s="1">
        <v>10646119.49</v>
      </c>
      <c r="E139" s="1">
        <v>12254782.9463</v>
      </c>
      <c r="F139" s="1">
        <f t="shared" si="2"/>
        <v>86.8731787143917</v>
      </c>
    </row>
    <row r="140" spans="1:6">
      <c r="A140" s="9" t="s">
        <v>19</v>
      </c>
      <c r="B140" s="9">
        <v>136</v>
      </c>
      <c r="C140" s="1" t="s">
        <v>97</v>
      </c>
      <c r="D140" s="1">
        <v>9220128.44</v>
      </c>
      <c r="E140" s="1">
        <v>10211049.2763</v>
      </c>
      <c r="F140" s="1">
        <f t="shared" si="2"/>
        <v>90.2956022492229</v>
      </c>
    </row>
    <row r="141" spans="1:6">
      <c r="A141" s="9" t="s">
        <v>19</v>
      </c>
      <c r="B141" s="9">
        <v>144</v>
      </c>
      <c r="C141" s="1" t="s">
        <v>97</v>
      </c>
      <c r="D141" s="1">
        <v>12975358.38</v>
      </c>
      <c r="E141" s="1">
        <v>10211049.2763</v>
      </c>
      <c r="F141" s="1">
        <f t="shared" si="2"/>
        <v>127.071743842388</v>
      </c>
    </row>
    <row r="142" spans="1:6">
      <c r="A142" s="9" t="s">
        <v>19</v>
      </c>
      <c r="B142" s="9">
        <v>1152</v>
      </c>
      <c r="C142" s="1" t="s">
        <v>93</v>
      </c>
      <c r="D142" s="1">
        <v>11014834.11</v>
      </c>
      <c r="E142" s="1">
        <v>12254782.9463</v>
      </c>
      <c r="F142" s="1">
        <f t="shared" si="2"/>
        <v>89.8819192332218</v>
      </c>
    </row>
    <row r="143" spans="1:6">
      <c r="A143" s="9" t="s">
        <v>19</v>
      </c>
      <c r="B143" s="9">
        <v>1434</v>
      </c>
      <c r="C143" s="1" t="s">
        <v>93</v>
      </c>
      <c r="D143" s="1">
        <v>1686671.02</v>
      </c>
      <c r="E143" s="1">
        <v>1777529.177</v>
      </c>
      <c r="F143" s="1">
        <f t="shared" si="2"/>
        <v>94.8885138890747</v>
      </c>
    </row>
    <row r="144" spans="1:6">
      <c r="A144" s="9" t="s">
        <v>19</v>
      </c>
      <c r="B144" s="9">
        <v>1616</v>
      </c>
      <c r="C144" s="1" t="s">
        <v>97</v>
      </c>
      <c r="D144" s="1">
        <v>1434743.27</v>
      </c>
      <c r="E144" s="1">
        <v>1481126.537</v>
      </c>
      <c r="F144" s="1">
        <f t="shared" si="2"/>
        <v>96.8683791802185</v>
      </c>
    </row>
    <row r="145" spans="1:6">
      <c r="A145" s="9" t="s">
        <v>19</v>
      </c>
      <c r="B145" s="9">
        <v>2378</v>
      </c>
      <c r="C145" s="1" t="s">
        <v>93</v>
      </c>
      <c r="D145" s="1">
        <v>11811489.42</v>
      </c>
      <c r="E145" s="1">
        <v>12254782.9463</v>
      </c>
      <c r="F145" s="1">
        <f t="shared" si="2"/>
        <v>96.3826896955866</v>
      </c>
    </row>
    <row r="146" spans="1:6">
      <c r="A146" s="9" t="s">
        <v>19</v>
      </c>
      <c r="B146" s="9">
        <v>4078</v>
      </c>
      <c r="C146" s="1" t="s">
        <v>117</v>
      </c>
      <c r="D146" s="1">
        <v>1283661.41</v>
      </c>
      <c r="E146" s="1">
        <v>1185167.749</v>
      </c>
      <c r="F146" s="1">
        <f t="shared" si="2"/>
        <v>108.3105249095</v>
      </c>
    </row>
    <row r="147" spans="1:6">
      <c r="A147" s="9" t="s">
        <v>19</v>
      </c>
      <c r="B147" s="9">
        <v>4302</v>
      </c>
      <c r="C147" s="1" t="s">
        <v>97</v>
      </c>
      <c r="D147" s="1">
        <v>9418214.94</v>
      </c>
      <c r="E147" s="1">
        <v>10211049.2763</v>
      </c>
      <c r="F147" s="1">
        <f t="shared" si="2"/>
        <v>92.2355253133468</v>
      </c>
    </row>
    <row r="148" spans="1:6">
      <c r="A148" s="9" t="s">
        <v>19</v>
      </c>
      <c r="B148" s="9">
        <v>4640</v>
      </c>
      <c r="C148" s="1" t="s">
        <v>97</v>
      </c>
      <c r="D148" s="1">
        <v>6689346.98</v>
      </c>
      <c r="E148" s="1">
        <v>10211049.2763</v>
      </c>
      <c r="F148" s="1">
        <f t="shared" si="2"/>
        <v>65.5108676786633</v>
      </c>
    </row>
    <row r="149" spans="1:6">
      <c r="A149" s="9" t="s">
        <v>19</v>
      </c>
      <c r="B149" s="9">
        <v>5174</v>
      </c>
      <c r="C149" s="1" t="s">
        <v>97</v>
      </c>
      <c r="D149" s="1">
        <v>8723537.66</v>
      </c>
      <c r="E149" s="1">
        <v>10211049.2763</v>
      </c>
      <c r="F149" s="1">
        <f t="shared" si="2"/>
        <v>85.4323333866135</v>
      </c>
    </row>
    <row r="150" spans="1:6">
      <c r="A150" s="9" t="s">
        <v>19</v>
      </c>
      <c r="B150" s="9">
        <v>5188</v>
      </c>
      <c r="C150" s="1" t="s">
        <v>97</v>
      </c>
      <c r="D150" s="1">
        <v>7296875.68</v>
      </c>
      <c r="E150" s="1">
        <v>10211049.2763</v>
      </c>
      <c r="F150" s="1">
        <f t="shared" si="2"/>
        <v>71.4605862977878</v>
      </c>
    </row>
    <row r="151" spans="1:6">
      <c r="A151" s="9" t="s">
        <v>19</v>
      </c>
      <c r="B151" s="9">
        <v>5196</v>
      </c>
      <c r="C151" s="1" t="s">
        <v>117</v>
      </c>
      <c r="D151" s="1">
        <v>5829825.88</v>
      </c>
      <c r="E151" s="1">
        <v>8171085.3644</v>
      </c>
      <c r="F151" s="1">
        <f t="shared" si="2"/>
        <v>71.3470196431864</v>
      </c>
    </row>
    <row r="152" spans="1:6">
      <c r="A152" s="9" t="s">
        <v>19</v>
      </c>
      <c r="B152" s="9">
        <v>5207</v>
      </c>
      <c r="C152" s="1" t="s">
        <v>97</v>
      </c>
      <c r="D152" s="1">
        <v>5966939.59</v>
      </c>
      <c r="E152" s="1">
        <v>10211049.2763</v>
      </c>
      <c r="F152" s="1">
        <f t="shared" si="2"/>
        <v>58.4361061095783</v>
      </c>
    </row>
    <row r="153" spans="1:6">
      <c r="A153" s="9" t="s">
        <v>20</v>
      </c>
      <c r="B153" s="9">
        <v>103</v>
      </c>
      <c r="C153" s="1" t="s">
        <v>93</v>
      </c>
      <c r="D153" s="1">
        <v>1895686.21</v>
      </c>
      <c r="E153" s="1">
        <v>1849821.35</v>
      </c>
      <c r="F153" s="1">
        <f t="shared" si="2"/>
        <v>102.479421053282</v>
      </c>
    </row>
    <row r="154" spans="1:6">
      <c r="A154" s="9" t="s">
        <v>20</v>
      </c>
      <c r="B154" s="9">
        <v>799</v>
      </c>
      <c r="C154" s="1" t="s">
        <v>93</v>
      </c>
      <c r="D154" s="1">
        <v>8621058.18</v>
      </c>
      <c r="E154" s="1">
        <v>10955455.2815</v>
      </c>
      <c r="F154" s="1">
        <f t="shared" si="2"/>
        <v>78.6919206777103</v>
      </c>
    </row>
    <row r="155" spans="1:6">
      <c r="A155" s="9" t="s">
        <v>20</v>
      </c>
      <c r="B155" s="9">
        <v>3250</v>
      </c>
      <c r="C155" s="1" t="s">
        <v>97</v>
      </c>
      <c r="D155" s="1">
        <v>8421925.53</v>
      </c>
      <c r="E155" s="1">
        <v>9128412.3373</v>
      </c>
      <c r="F155" s="1">
        <f t="shared" si="2"/>
        <v>92.260573019766</v>
      </c>
    </row>
    <row r="156" spans="1:6">
      <c r="A156" s="9" t="s">
        <v>20</v>
      </c>
      <c r="B156" s="9">
        <v>3552</v>
      </c>
      <c r="C156" s="1" t="s">
        <v>97</v>
      </c>
      <c r="D156" s="1">
        <v>7917952.94</v>
      </c>
      <c r="E156" s="1">
        <v>9128412.3373</v>
      </c>
      <c r="F156" s="1">
        <f t="shared" si="2"/>
        <v>86.7396503074922</v>
      </c>
    </row>
    <row r="157" spans="1:6">
      <c r="A157" s="9" t="s">
        <v>20</v>
      </c>
      <c r="B157" s="9">
        <v>3925</v>
      </c>
      <c r="C157" s="1" t="s">
        <v>97</v>
      </c>
      <c r="D157" s="1">
        <v>7282650.09</v>
      </c>
      <c r="E157" s="1">
        <v>9128412.3373</v>
      </c>
      <c r="F157" s="1">
        <f t="shared" si="2"/>
        <v>79.7800298770691</v>
      </c>
    </row>
    <row r="158" spans="1:6">
      <c r="A158" s="9" t="s">
        <v>20</v>
      </c>
      <c r="B158" s="9">
        <v>3967</v>
      </c>
      <c r="C158" s="1" t="s">
        <v>93</v>
      </c>
      <c r="D158" s="1">
        <v>8046535.66</v>
      </c>
      <c r="E158" s="1">
        <v>10955455.2815</v>
      </c>
      <c r="F158" s="1">
        <f t="shared" si="2"/>
        <v>73.4477523137522</v>
      </c>
    </row>
    <row r="159" spans="1:6">
      <c r="A159" s="9" t="s">
        <v>20</v>
      </c>
      <c r="B159" s="9">
        <v>4088</v>
      </c>
      <c r="C159" s="1" t="s">
        <v>97</v>
      </c>
      <c r="D159" s="1">
        <v>11600461.18</v>
      </c>
      <c r="E159" s="1">
        <v>9128412.3373</v>
      </c>
      <c r="F159" s="1">
        <f t="shared" si="2"/>
        <v>127.080819219777</v>
      </c>
    </row>
    <row r="160" spans="1:6">
      <c r="A160" s="9" t="s">
        <v>20</v>
      </c>
      <c r="B160" s="9">
        <v>4315</v>
      </c>
      <c r="C160" s="1" t="s">
        <v>97</v>
      </c>
      <c r="D160" s="1">
        <v>6944025.16</v>
      </c>
      <c r="E160" s="1">
        <v>9128412.3373</v>
      </c>
      <c r="F160" s="1">
        <f t="shared" si="2"/>
        <v>76.0704589518346</v>
      </c>
    </row>
    <row r="161" spans="1:6">
      <c r="A161" s="9" t="s">
        <v>20</v>
      </c>
      <c r="B161" s="9">
        <v>4492</v>
      </c>
      <c r="C161" s="1" t="s">
        <v>97</v>
      </c>
      <c r="D161" s="1">
        <v>1465880.1</v>
      </c>
      <c r="E161" s="1">
        <v>1541363.788</v>
      </c>
      <c r="F161" s="1">
        <f t="shared" si="2"/>
        <v>95.1027986652039</v>
      </c>
    </row>
    <row r="162" spans="1:6">
      <c r="A162" s="9" t="s">
        <v>20</v>
      </c>
      <c r="B162" s="9">
        <v>4589</v>
      </c>
      <c r="C162" s="1" t="s">
        <v>97</v>
      </c>
      <c r="D162" s="1">
        <v>8545684.72</v>
      </c>
      <c r="E162" s="1">
        <v>9128412.3373</v>
      </c>
      <c r="F162" s="1">
        <f t="shared" si="2"/>
        <v>93.6163311234431</v>
      </c>
    </row>
    <row r="163" spans="1:6">
      <c r="A163" s="9" t="s">
        <v>20</v>
      </c>
      <c r="B163" s="9">
        <v>4672</v>
      </c>
      <c r="C163" s="1" t="s">
        <v>97</v>
      </c>
      <c r="D163" s="1">
        <v>8999927.47</v>
      </c>
      <c r="E163" s="1">
        <v>9128412.3373</v>
      </c>
      <c r="F163" s="1">
        <f t="shared" si="2"/>
        <v>98.5924730111611</v>
      </c>
    </row>
    <row r="164" spans="1:6">
      <c r="A164" s="9" t="s">
        <v>20</v>
      </c>
      <c r="B164" s="9">
        <v>4747</v>
      </c>
      <c r="C164" s="1" t="s">
        <v>97</v>
      </c>
      <c r="D164" s="1">
        <v>12498711.84</v>
      </c>
      <c r="E164" s="1">
        <v>9128412.3373</v>
      </c>
      <c r="F164" s="1">
        <f t="shared" si="2"/>
        <v>136.920982293147</v>
      </c>
    </row>
    <row r="165" spans="1:6">
      <c r="A165" s="9" t="s">
        <v>20</v>
      </c>
      <c r="B165" s="9">
        <v>4987</v>
      </c>
      <c r="C165" s="1" t="s">
        <v>117</v>
      </c>
      <c r="D165" s="1">
        <v>7192936.47</v>
      </c>
      <c r="E165" s="1">
        <v>7303950.4165</v>
      </c>
      <c r="F165" s="1">
        <f t="shared" si="2"/>
        <v>98.4800835141321</v>
      </c>
    </row>
    <row r="166" spans="1:6">
      <c r="A166" s="9" t="s">
        <v>20</v>
      </c>
      <c r="B166" s="9">
        <v>5101</v>
      </c>
      <c r="C166" s="1" t="s">
        <v>117</v>
      </c>
      <c r="D166" s="1">
        <v>7024177.27</v>
      </c>
      <c r="E166" s="1">
        <v>7303950.4165</v>
      </c>
      <c r="F166" s="1">
        <f t="shared" si="2"/>
        <v>96.1695639955608</v>
      </c>
    </row>
    <row r="167" spans="1:6">
      <c r="A167" s="9" t="s">
        <v>20</v>
      </c>
      <c r="B167" s="9">
        <v>5229</v>
      </c>
      <c r="C167" s="1" t="s">
        <v>97</v>
      </c>
      <c r="D167" s="1">
        <v>9324113.08</v>
      </c>
      <c r="E167" s="1">
        <v>9128412.3373</v>
      </c>
      <c r="F167" s="1">
        <f t="shared" si="2"/>
        <v>102.143863965263</v>
      </c>
    </row>
    <row r="168" spans="1:6">
      <c r="A168" s="9" t="s">
        <v>20</v>
      </c>
      <c r="B168" s="9">
        <v>5287</v>
      </c>
      <c r="C168" s="1" t="s">
        <v>97</v>
      </c>
      <c r="D168" s="1">
        <v>1611908.82</v>
      </c>
      <c r="E168" s="1">
        <v>1541363.788</v>
      </c>
      <c r="F168" s="1">
        <f t="shared" si="2"/>
        <v>104.576793132758</v>
      </c>
    </row>
    <row r="169" spans="1:6">
      <c r="A169" s="9" t="s">
        <v>20</v>
      </c>
      <c r="B169" s="9">
        <v>5334</v>
      </c>
      <c r="C169" s="1" t="s">
        <v>97</v>
      </c>
      <c r="D169" s="1">
        <v>8104391.63</v>
      </c>
      <c r="E169" s="1">
        <v>9128412.3373</v>
      </c>
      <c r="F169" s="1">
        <f t="shared" si="2"/>
        <v>88.7820502683067</v>
      </c>
    </row>
    <row r="170" spans="1:6">
      <c r="A170" s="9" t="s">
        <v>21</v>
      </c>
      <c r="B170" s="9">
        <v>1548</v>
      </c>
      <c r="C170" s="1" t="s">
        <v>97</v>
      </c>
      <c r="D170" s="1">
        <v>781021.37</v>
      </c>
      <c r="E170" s="1">
        <v>770635.4876</v>
      </c>
      <c r="F170" s="1">
        <f t="shared" si="2"/>
        <v>101.347703624751</v>
      </c>
    </row>
    <row r="171" spans="1:6">
      <c r="A171" s="9" t="s">
        <v>21</v>
      </c>
      <c r="B171" s="9">
        <v>2694</v>
      </c>
      <c r="C171" s="1" t="s">
        <v>97</v>
      </c>
      <c r="D171" s="1">
        <v>8001096.93</v>
      </c>
      <c r="E171" s="1">
        <v>7031414.6163</v>
      </c>
      <c r="F171" s="1">
        <f t="shared" si="2"/>
        <v>113.790714480869</v>
      </c>
    </row>
    <row r="172" spans="1:6">
      <c r="A172" s="9" t="s">
        <v>21</v>
      </c>
      <c r="B172" s="9">
        <v>2695</v>
      </c>
      <c r="C172" s="1" t="s">
        <v>97</v>
      </c>
      <c r="D172" s="1">
        <v>1331375.74</v>
      </c>
      <c r="E172" s="1">
        <v>770635.4876</v>
      </c>
      <c r="F172" s="1">
        <f t="shared" si="2"/>
        <v>172.763357180231</v>
      </c>
    </row>
    <row r="173" spans="1:6">
      <c r="A173" s="9" t="s">
        <v>21</v>
      </c>
      <c r="B173" s="9">
        <v>2700</v>
      </c>
      <c r="C173" s="1" t="s">
        <v>93</v>
      </c>
      <c r="D173" s="1">
        <v>9089868.5</v>
      </c>
      <c r="E173" s="1">
        <v>8438482.0382</v>
      </c>
      <c r="F173" s="1">
        <f t="shared" si="2"/>
        <v>107.719237403733</v>
      </c>
    </row>
    <row r="174" spans="1:6">
      <c r="A174" s="9" t="s">
        <v>21</v>
      </c>
      <c r="B174" s="9">
        <v>2707</v>
      </c>
      <c r="C174" s="1" t="s">
        <v>93</v>
      </c>
      <c r="D174" s="1">
        <v>6956658.68</v>
      </c>
      <c r="E174" s="1">
        <v>8438482.0382</v>
      </c>
      <c r="F174" s="1">
        <f t="shared" si="2"/>
        <v>82.4396929270932</v>
      </c>
    </row>
    <row r="175" spans="1:6">
      <c r="A175" s="9" t="s">
        <v>21</v>
      </c>
      <c r="B175" s="9">
        <v>2709</v>
      </c>
      <c r="C175" s="1" t="s">
        <v>93</v>
      </c>
      <c r="D175" s="1">
        <v>11458957.43</v>
      </c>
      <c r="E175" s="1">
        <v>8438482.0382</v>
      </c>
      <c r="F175" s="1">
        <f t="shared" si="2"/>
        <v>135.794060805328</v>
      </c>
    </row>
    <row r="176" spans="1:6">
      <c r="A176" s="9" t="s">
        <v>21</v>
      </c>
      <c r="B176" s="9">
        <v>2730</v>
      </c>
      <c r="C176" s="1" t="s">
        <v>97</v>
      </c>
      <c r="D176" s="1">
        <v>7151312.97</v>
      </c>
      <c r="E176" s="1">
        <v>7031414.6163</v>
      </c>
      <c r="F176" s="1">
        <f t="shared" si="2"/>
        <v>101.705181108536</v>
      </c>
    </row>
    <row r="177" spans="1:6">
      <c r="A177" s="9" t="s">
        <v>21</v>
      </c>
      <c r="B177" s="9">
        <v>2793</v>
      </c>
      <c r="C177" s="1" t="s">
        <v>93</v>
      </c>
      <c r="D177" s="1">
        <v>9184966.24</v>
      </c>
      <c r="E177" s="1">
        <v>8438482.0382</v>
      </c>
      <c r="F177" s="1">
        <f t="shared" si="2"/>
        <v>108.846190563904</v>
      </c>
    </row>
    <row r="178" spans="1:6">
      <c r="A178" s="9" t="s">
        <v>21</v>
      </c>
      <c r="B178" s="9">
        <v>3369</v>
      </c>
      <c r="C178" s="1" t="s">
        <v>97</v>
      </c>
      <c r="D178" s="1">
        <v>1229695.36</v>
      </c>
      <c r="E178" s="1">
        <v>770635.4876</v>
      </c>
      <c r="F178" s="1">
        <f t="shared" si="2"/>
        <v>159.569002438449</v>
      </c>
    </row>
    <row r="179" spans="1:6">
      <c r="A179" s="9" t="s">
        <v>21</v>
      </c>
      <c r="B179" s="9">
        <v>3456</v>
      </c>
      <c r="C179" s="1" t="s">
        <v>97</v>
      </c>
      <c r="D179" s="1">
        <v>4604350.9</v>
      </c>
      <c r="E179" s="1">
        <v>7031414.6163</v>
      </c>
      <c r="F179" s="1">
        <f t="shared" si="2"/>
        <v>65.4825686047064</v>
      </c>
    </row>
    <row r="180" spans="1:6">
      <c r="A180" s="9" t="s">
        <v>21</v>
      </c>
      <c r="B180" s="9">
        <v>4190</v>
      </c>
      <c r="C180" s="1" t="s">
        <v>97</v>
      </c>
      <c r="D180" s="1">
        <v>8100835.52</v>
      </c>
      <c r="E180" s="1">
        <v>7031414.6163</v>
      </c>
      <c r="F180" s="1">
        <f t="shared" si="2"/>
        <v>115.209185662596</v>
      </c>
    </row>
    <row r="181" spans="1:6">
      <c r="A181" s="9" t="s">
        <v>21</v>
      </c>
      <c r="B181" s="9">
        <v>4192</v>
      </c>
      <c r="C181" s="1" t="s">
        <v>93</v>
      </c>
      <c r="D181" s="1">
        <v>10234663.34</v>
      </c>
      <c r="E181" s="1">
        <v>8438482.0382</v>
      </c>
      <c r="F181" s="1">
        <f t="shared" si="2"/>
        <v>121.285597263452</v>
      </c>
    </row>
    <row r="182" spans="1:6">
      <c r="A182" s="9" t="s">
        <v>21</v>
      </c>
      <c r="B182" s="9">
        <v>4193</v>
      </c>
      <c r="C182" s="1" t="s">
        <v>117</v>
      </c>
      <c r="D182" s="1">
        <v>3505712.11</v>
      </c>
      <c r="E182" s="1">
        <v>5626307.4752</v>
      </c>
      <c r="F182" s="1">
        <f t="shared" si="2"/>
        <v>62.3092876714027</v>
      </c>
    </row>
    <row r="183" spans="1:6">
      <c r="A183" s="9" t="s">
        <v>21</v>
      </c>
      <c r="B183" s="9">
        <v>4329</v>
      </c>
      <c r="C183" s="1" t="s">
        <v>93</v>
      </c>
      <c r="D183" s="1">
        <v>1207271.23</v>
      </c>
      <c r="E183" s="1">
        <v>924855.0307</v>
      </c>
      <c r="F183" s="1">
        <f t="shared" si="2"/>
        <v>130.536266758072</v>
      </c>
    </row>
    <row r="184" spans="1:6">
      <c r="A184" s="9" t="s">
        <v>21</v>
      </c>
      <c r="B184" s="9">
        <v>4448</v>
      </c>
      <c r="C184" s="1" t="s">
        <v>93</v>
      </c>
      <c r="D184" s="1">
        <v>8040632.78</v>
      </c>
      <c r="E184" s="1">
        <v>8438482.0382</v>
      </c>
      <c r="F184" s="1">
        <f t="shared" si="2"/>
        <v>95.2852982752231</v>
      </c>
    </row>
    <row r="185" spans="1:6">
      <c r="A185" s="9" t="s">
        <v>21</v>
      </c>
      <c r="B185" s="9">
        <v>4473</v>
      </c>
      <c r="C185" s="1" t="s">
        <v>97</v>
      </c>
      <c r="D185" s="1">
        <v>7113510.98</v>
      </c>
      <c r="E185" s="1">
        <v>7031414.6163</v>
      </c>
      <c r="F185" s="1">
        <f t="shared" si="2"/>
        <v>101.167565393025</v>
      </c>
    </row>
    <row r="186" spans="1:6">
      <c r="A186" s="9" t="s">
        <v>21</v>
      </c>
      <c r="B186" s="9">
        <v>4863</v>
      </c>
      <c r="C186" s="1" t="s">
        <v>93</v>
      </c>
      <c r="D186" s="1">
        <v>1271057.45</v>
      </c>
      <c r="E186" s="1">
        <v>924855.0307</v>
      </c>
      <c r="F186" s="1">
        <f t="shared" si="2"/>
        <v>137.433155230606</v>
      </c>
    </row>
    <row r="187" spans="1:6">
      <c r="A187" s="9" t="s">
        <v>21</v>
      </c>
      <c r="B187" s="9">
        <v>4881</v>
      </c>
      <c r="C187" s="1" t="s">
        <v>97</v>
      </c>
      <c r="D187" s="1">
        <v>1291614.02</v>
      </c>
      <c r="E187" s="1">
        <v>770635.4876</v>
      </c>
      <c r="F187" s="1">
        <f t="shared" si="2"/>
        <v>167.603755703295</v>
      </c>
    </row>
    <row r="188" spans="1:6">
      <c r="A188" s="9" t="s">
        <v>21</v>
      </c>
      <c r="B188" s="9">
        <v>4945</v>
      </c>
      <c r="C188" s="1" t="s">
        <v>97</v>
      </c>
      <c r="D188" s="1">
        <v>5572115.22</v>
      </c>
      <c r="E188" s="1">
        <v>7031414.6163</v>
      </c>
      <c r="F188" s="1">
        <f t="shared" si="2"/>
        <v>79.2460055915761</v>
      </c>
    </row>
    <row r="189" spans="1:6">
      <c r="A189" s="9" t="s">
        <v>21</v>
      </c>
      <c r="B189" s="9">
        <v>5107</v>
      </c>
      <c r="C189" s="1" t="s">
        <v>97</v>
      </c>
      <c r="D189" s="1">
        <v>6103251.82</v>
      </c>
      <c r="E189" s="1">
        <v>7031414.6163</v>
      </c>
      <c r="F189" s="1">
        <f t="shared" si="2"/>
        <v>86.7997714976391</v>
      </c>
    </row>
    <row r="190" spans="1:6">
      <c r="A190" s="9" t="s">
        <v>21</v>
      </c>
      <c r="B190" s="9">
        <v>5109</v>
      </c>
      <c r="C190" s="1" t="s">
        <v>93</v>
      </c>
      <c r="D190" s="1">
        <v>1610806.08</v>
      </c>
      <c r="E190" s="1">
        <v>924855.0307</v>
      </c>
      <c r="F190" s="1">
        <f t="shared" si="2"/>
        <v>174.168494145598</v>
      </c>
    </row>
    <row r="191" spans="1:6">
      <c r="A191" s="9" t="s">
        <v>21</v>
      </c>
      <c r="B191" s="9">
        <v>5121</v>
      </c>
      <c r="C191" s="1" t="s">
        <v>93</v>
      </c>
      <c r="D191" s="1">
        <v>5857603.66</v>
      </c>
      <c r="E191" s="1">
        <v>8438482.0382</v>
      </c>
      <c r="F191" s="1">
        <f t="shared" si="2"/>
        <v>69.415371550041</v>
      </c>
    </row>
    <row r="192" spans="1:6">
      <c r="A192" s="9" t="s">
        <v>21</v>
      </c>
      <c r="B192" s="9">
        <v>5122</v>
      </c>
      <c r="C192" s="1" t="s">
        <v>117</v>
      </c>
      <c r="D192" s="1">
        <v>950822.83</v>
      </c>
      <c r="E192" s="1">
        <v>616646.5148</v>
      </c>
      <c r="F192" s="1">
        <f t="shared" si="2"/>
        <v>154.192524757621</v>
      </c>
    </row>
    <row r="193" spans="1:6">
      <c r="A193" s="9" t="s">
        <v>21</v>
      </c>
      <c r="B193" s="9">
        <v>5159</v>
      </c>
      <c r="C193" s="1" t="s">
        <v>97</v>
      </c>
      <c r="D193" s="1">
        <v>7220633.59</v>
      </c>
      <c r="E193" s="1">
        <v>7031414.6163</v>
      </c>
      <c r="F193" s="1">
        <f t="shared" si="2"/>
        <v>102.691051289471</v>
      </c>
    </row>
    <row r="194" spans="1:6">
      <c r="A194" s="9" t="s">
        <v>21</v>
      </c>
      <c r="B194" s="9">
        <v>5160</v>
      </c>
      <c r="C194" s="1" t="s">
        <v>97</v>
      </c>
      <c r="D194" s="1">
        <v>5107094.24</v>
      </c>
      <c r="E194" s="1">
        <v>7031414.6163</v>
      </c>
      <c r="F194" s="1">
        <f t="shared" ref="F194:F248" si="3">D194/E194%</f>
        <v>72.6325287113762</v>
      </c>
    </row>
    <row r="195" spans="1:6">
      <c r="A195" s="9" t="s">
        <v>21</v>
      </c>
      <c r="B195" s="9">
        <v>5192</v>
      </c>
      <c r="C195" s="1" t="s">
        <v>97</v>
      </c>
      <c r="D195" s="1">
        <v>6604900.56</v>
      </c>
      <c r="E195" s="1">
        <v>7031414.6163</v>
      </c>
      <c r="F195" s="1">
        <f t="shared" si="3"/>
        <v>93.9341643243272</v>
      </c>
    </row>
    <row r="196" spans="1:6">
      <c r="A196" s="9" t="s">
        <v>21</v>
      </c>
      <c r="B196" s="9">
        <v>5193</v>
      </c>
      <c r="C196" s="1" t="s">
        <v>97</v>
      </c>
      <c r="D196" s="1">
        <v>7038074.25</v>
      </c>
      <c r="E196" s="1">
        <v>7031414.6163</v>
      </c>
      <c r="F196" s="1">
        <f t="shared" si="3"/>
        <v>100.09471257298</v>
      </c>
    </row>
    <row r="197" spans="1:6">
      <c r="A197" s="9" t="s">
        <v>21</v>
      </c>
      <c r="B197" s="9">
        <v>5198</v>
      </c>
      <c r="C197" s="1" t="s">
        <v>97</v>
      </c>
      <c r="D197" s="1">
        <v>4831079.68</v>
      </c>
      <c r="E197" s="1">
        <v>7031414.6163</v>
      </c>
      <c r="F197" s="1">
        <f t="shared" si="3"/>
        <v>68.7070802054646</v>
      </c>
    </row>
    <row r="198" spans="1:6">
      <c r="A198" s="9" t="s">
        <v>21</v>
      </c>
      <c r="B198" s="9">
        <v>5221</v>
      </c>
      <c r="C198" s="1" t="s">
        <v>97</v>
      </c>
      <c r="D198" s="1">
        <v>5978268.17</v>
      </c>
      <c r="E198" s="1">
        <v>7031414.6163</v>
      </c>
      <c r="F198" s="1">
        <f t="shared" si="3"/>
        <v>85.0222678682803</v>
      </c>
    </row>
    <row r="199" spans="1:6">
      <c r="A199" s="9" t="s">
        <v>21</v>
      </c>
      <c r="B199" s="9">
        <v>5234</v>
      </c>
      <c r="C199" s="1" t="s">
        <v>97</v>
      </c>
      <c r="D199" s="1">
        <v>3940272.35</v>
      </c>
      <c r="E199" s="1">
        <v>7031414.6163</v>
      </c>
      <c r="F199" s="1">
        <f t="shared" si="3"/>
        <v>56.0381170080027</v>
      </c>
    </row>
    <row r="200" spans="1:6">
      <c r="A200" s="9" t="s">
        <v>21</v>
      </c>
      <c r="B200" s="9">
        <v>5273</v>
      </c>
      <c r="C200" s="1" t="s">
        <v>117</v>
      </c>
      <c r="D200" s="1">
        <v>925995.94</v>
      </c>
      <c r="E200" s="1">
        <v>616646.5148</v>
      </c>
      <c r="F200" s="1">
        <f t="shared" si="3"/>
        <v>150.166411027286</v>
      </c>
    </row>
    <row r="201" spans="1:6">
      <c r="A201" s="9" t="s">
        <v>21</v>
      </c>
      <c r="B201" s="9">
        <v>5312</v>
      </c>
      <c r="C201" s="1" t="s">
        <v>97</v>
      </c>
      <c r="D201" s="1">
        <v>9110624.72</v>
      </c>
      <c r="E201" s="1">
        <v>7031414.6163</v>
      </c>
      <c r="F201" s="1">
        <f t="shared" si="3"/>
        <v>129.570295838906</v>
      </c>
    </row>
    <row r="202" spans="1:6">
      <c r="A202" s="9" t="s">
        <v>21</v>
      </c>
      <c r="B202" s="9">
        <v>5313</v>
      </c>
      <c r="C202" s="1" t="s">
        <v>97</v>
      </c>
      <c r="D202" s="1">
        <v>4913225.26</v>
      </c>
      <c r="E202" s="1">
        <v>7031414.6163</v>
      </c>
      <c r="F202" s="1">
        <f t="shared" si="3"/>
        <v>69.8753455472576</v>
      </c>
    </row>
    <row r="203" spans="1:6">
      <c r="A203" s="9" t="s">
        <v>21</v>
      </c>
      <c r="B203" s="9">
        <v>5314</v>
      </c>
      <c r="C203" s="1" t="s">
        <v>97</v>
      </c>
      <c r="D203" s="1">
        <v>4782182.34</v>
      </c>
      <c r="E203" s="1">
        <v>7031414.6163</v>
      </c>
      <c r="F203" s="1">
        <f t="shared" si="3"/>
        <v>68.0116676509745</v>
      </c>
    </row>
    <row r="204" spans="1:6">
      <c r="A204" s="9" t="s">
        <v>21</v>
      </c>
      <c r="B204" s="9">
        <v>5315</v>
      </c>
      <c r="C204" s="1" t="s">
        <v>97</v>
      </c>
      <c r="D204" s="1">
        <v>8468621.83</v>
      </c>
      <c r="E204" s="1">
        <v>7031414.6163</v>
      </c>
      <c r="F204" s="1">
        <f t="shared" si="3"/>
        <v>120.439801834019</v>
      </c>
    </row>
    <row r="205" spans="1:6">
      <c r="A205" s="9" t="s">
        <v>21</v>
      </c>
      <c r="B205" s="9">
        <v>5344</v>
      </c>
      <c r="C205" s="1" t="s">
        <v>97</v>
      </c>
      <c r="D205" s="1">
        <v>1012430.38</v>
      </c>
      <c r="E205" s="1">
        <v>770635.4876</v>
      </c>
      <c r="F205" s="1">
        <f t="shared" si="3"/>
        <v>131.376039163863</v>
      </c>
    </row>
    <row r="206" spans="1:6">
      <c r="A206" s="9" t="s">
        <v>21</v>
      </c>
      <c r="B206" s="9">
        <v>5345</v>
      </c>
      <c r="C206" s="1" t="s">
        <v>97</v>
      </c>
      <c r="D206" s="1">
        <v>875505.98</v>
      </c>
      <c r="E206" s="1">
        <v>770635.4876</v>
      </c>
      <c r="F206" s="1">
        <f t="shared" si="3"/>
        <v>113.608313409833</v>
      </c>
    </row>
    <row r="207" spans="1:6">
      <c r="A207" s="9" t="s">
        <v>21</v>
      </c>
      <c r="B207" s="9">
        <v>5358</v>
      </c>
      <c r="C207" s="1" t="s">
        <v>97</v>
      </c>
      <c r="D207" s="1">
        <v>6706965.27</v>
      </c>
      <c r="E207" s="1">
        <v>7031414.6163</v>
      </c>
      <c r="F207" s="1">
        <f t="shared" si="3"/>
        <v>95.3857173270956</v>
      </c>
    </row>
    <row r="208" spans="1:6">
      <c r="A208" s="9" t="s">
        <v>22</v>
      </c>
      <c r="B208" s="9">
        <v>2171</v>
      </c>
      <c r="C208" s="1" t="s">
        <v>93</v>
      </c>
      <c r="D208" s="1">
        <v>9185818.34</v>
      </c>
      <c r="E208" s="1">
        <v>11416219.174</v>
      </c>
      <c r="F208" s="1">
        <f t="shared" si="3"/>
        <v>80.4628765442796</v>
      </c>
    </row>
    <row r="209" spans="1:6">
      <c r="A209" s="9" t="s">
        <v>22</v>
      </c>
      <c r="B209" s="9">
        <v>2176</v>
      </c>
      <c r="C209" s="1" t="s">
        <v>97</v>
      </c>
      <c r="D209" s="1">
        <v>936243.3</v>
      </c>
      <c r="E209" s="1">
        <v>1137978.58</v>
      </c>
      <c r="F209" s="1">
        <f t="shared" si="3"/>
        <v>82.272488819605</v>
      </c>
    </row>
    <row r="210" spans="1:6">
      <c r="A210" s="9" t="s">
        <v>22</v>
      </c>
      <c r="B210" s="9">
        <v>2798</v>
      </c>
      <c r="C210" s="1" t="s">
        <v>97</v>
      </c>
      <c r="D210" s="1">
        <v>10700098.88</v>
      </c>
      <c r="E210" s="1">
        <v>9512169.6516</v>
      </c>
      <c r="F210" s="1">
        <f t="shared" si="3"/>
        <v>112.488520200018</v>
      </c>
    </row>
    <row r="211" spans="1:6">
      <c r="A211" s="9" t="s">
        <v>22</v>
      </c>
      <c r="B211" s="9">
        <v>3080</v>
      </c>
      <c r="C211" s="1" t="s">
        <v>97</v>
      </c>
      <c r="D211" s="1">
        <v>10934435.64</v>
      </c>
      <c r="E211" s="1">
        <v>9512169.6516</v>
      </c>
      <c r="F211" s="1">
        <f t="shared" si="3"/>
        <v>114.952067093975</v>
      </c>
    </row>
    <row r="212" spans="1:6">
      <c r="A212" s="9" t="s">
        <v>22</v>
      </c>
      <c r="B212" s="9">
        <v>3213</v>
      </c>
      <c r="C212" s="1" t="s">
        <v>93</v>
      </c>
      <c r="D212" s="1">
        <v>3469863.54</v>
      </c>
      <c r="E212" s="1">
        <v>11416219.174</v>
      </c>
      <c r="F212" s="1">
        <f t="shared" si="3"/>
        <v>30.3941566565442</v>
      </c>
    </row>
    <row r="213" spans="1:6">
      <c r="A213" s="9" t="s">
        <v>22</v>
      </c>
      <c r="B213" s="9">
        <v>3391</v>
      </c>
      <c r="C213" s="1" t="s">
        <v>97</v>
      </c>
      <c r="D213" s="1">
        <v>1151820.76</v>
      </c>
      <c r="E213" s="1">
        <v>1137978.58</v>
      </c>
      <c r="F213" s="1">
        <f t="shared" si="3"/>
        <v>101.216383176562</v>
      </c>
    </row>
    <row r="214" spans="1:6">
      <c r="A214" s="9" t="s">
        <v>22</v>
      </c>
      <c r="B214" s="9">
        <v>3720</v>
      </c>
      <c r="C214" s="1" t="s">
        <v>97</v>
      </c>
      <c r="D214" s="1">
        <v>11542301.48</v>
      </c>
      <c r="E214" s="1">
        <v>9512169.6516</v>
      </c>
      <c r="F214" s="1">
        <f t="shared" si="3"/>
        <v>121.342468677044</v>
      </c>
    </row>
    <row r="215" spans="1:6">
      <c r="A215" s="9" t="s">
        <v>22</v>
      </c>
      <c r="B215" s="9">
        <v>4472</v>
      </c>
      <c r="C215" s="1" t="s">
        <v>93</v>
      </c>
      <c r="D215" s="1">
        <v>11454224.72</v>
      </c>
      <c r="E215" s="1">
        <v>11416219.174</v>
      </c>
      <c r="F215" s="1">
        <f t="shared" si="3"/>
        <v>100.332908342252</v>
      </c>
    </row>
    <row r="216" spans="1:6">
      <c r="A216" s="9" t="s">
        <v>22</v>
      </c>
      <c r="B216" s="9">
        <v>4649</v>
      </c>
      <c r="C216" s="1" t="s">
        <v>117</v>
      </c>
      <c r="D216" s="1">
        <v>6600679.45</v>
      </c>
      <c r="E216" s="1">
        <v>7611670.8864</v>
      </c>
      <c r="F216" s="1">
        <f t="shared" si="3"/>
        <v>86.71787769744</v>
      </c>
    </row>
    <row r="217" spans="1:6">
      <c r="A217" s="9" t="s">
        <v>22</v>
      </c>
      <c r="B217" s="9">
        <v>4654</v>
      </c>
      <c r="C217" s="1" t="s">
        <v>97</v>
      </c>
      <c r="D217" s="1">
        <v>15281619.92</v>
      </c>
      <c r="E217" s="1">
        <v>9512169.6516</v>
      </c>
      <c r="F217" s="1">
        <f t="shared" si="3"/>
        <v>160.653357537936</v>
      </c>
    </row>
    <row r="218" spans="1:6">
      <c r="A218" s="9" t="s">
        <v>22</v>
      </c>
      <c r="B218" s="9">
        <v>4794</v>
      </c>
      <c r="C218" s="1" t="s">
        <v>97</v>
      </c>
      <c r="D218" s="1">
        <v>9242568.18</v>
      </c>
      <c r="E218" s="1">
        <v>9512169.6516</v>
      </c>
      <c r="F218" s="1">
        <f t="shared" si="3"/>
        <v>97.165720529862</v>
      </c>
    </row>
    <row r="219" spans="1:6">
      <c r="A219" s="9" t="s">
        <v>22</v>
      </c>
      <c r="B219" s="9">
        <v>4817</v>
      </c>
      <c r="C219" s="1" t="s">
        <v>97</v>
      </c>
      <c r="D219" s="1">
        <v>9940190.77</v>
      </c>
      <c r="E219" s="1">
        <v>9512169.6516</v>
      </c>
      <c r="F219" s="1">
        <f t="shared" si="3"/>
        <v>104.499721242125</v>
      </c>
    </row>
    <row r="220" spans="1:6">
      <c r="A220" s="9" t="s">
        <v>22</v>
      </c>
      <c r="B220" s="9">
        <v>4879</v>
      </c>
      <c r="C220" s="1" t="s">
        <v>97</v>
      </c>
      <c r="D220" s="1">
        <v>1257740.72</v>
      </c>
      <c r="E220" s="1">
        <v>1137978.58</v>
      </c>
      <c r="F220" s="1">
        <f t="shared" si="3"/>
        <v>110.524111974058</v>
      </c>
    </row>
    <row r="221" spans="1:6">
      <c r="A221" s="9" t="s">
        <v>22</v>
      </c>
      <c r="B221" s="9">
        <v>4936</v>
      </c>
      <c r="C221" s="1" t="s">
        <v>97</v>
      </c>
      <c r="D221" s="1">
        <v>10231875.02</v>
      </c>
      <c r="E221" s="1">
        <v>9512169.6516</v>
      </c>
      <c r="F221" s="1">
        <f t="shared" si="3"/>
        <v>107.566153619631</v>
      </c>
    </row>
    <row r="222" spans="1:6">
      <c r="A222" s="9" t="s">
        <v>22</v>
      </c>
      <c r="B222" s="9">
        <v>4975</v>
      </c>
      <c r="C222" s="1" t="s">
        <v>93</v>
      </c>
      <c r="D222" s="1">
        <v>9582156.45</v>
      </c>
      <c r="E222" s="1">
        <v>11416219.174</v>
      </c>
      <c r="F222" s="1">
        <f t="shared" si="3"/>
        <v>83.9345873091066</v>
      </c>
    </row>
    <row r="223" spans="1:6">
      <c r="A223" s="9" t="s">
        <v>22</v>
      </c>
      <c r="B223" s="9">
        <v>4977</v>
      </c>
      <c r="C223" s="1" t="s">
        <v>93</v>
      </c>
      <c r="D223" s="1">
        <v>13333148.73</v>
      </c>
      <c r="E223" s="1">
        <v>11416219.174</v>
      </c>
      <c r="F223" s="1">
        <f t="shared" si="3"/>
        <v>116.791282006619</v>
      </c>
    </row>
    <row r="224" spans="1:6">
      <c r="A224" s="9" t="s">
        <v>22</v>
      </c>
      <c r="B224" s="9">
        <v>4978</v>
      </c>
      <c r="C224" s="1" t="s">
        <v>97</v>
      </c>
      <c r="D224" s="1">
        <v>9666031.39</v>
      </c>
      <c r="E224" s="1">
        <v>9512169.6516</v>
      </c>
      <c r="F224" s="1">
        <f t="shared" si="3"/>
        <v>101.61752517076</v>
      </c>
    </row>
    <row r="225" spans="1:6">
      <c r="A225" s="9" t="s">
        <v>22</v>
      </c>
      <c r="B225" s="9">
        <v>4979</v>
      </c>
      <c r="C225" s="1" t="s">
        <v>97</v>
      </c>
      <c r="D225" s="1">
        <v>9934545.11</v>
      </c>
      <c r="E225" s="1">
        <v>9512169.6516</v>
      </c>
      <c r="F225" s="1">
        <f t="shared" si="3"/>
        <v>104.440369272945</v>
      </c>
    </row>
    <row r="226" spans="1:6">
      <c r="A226" s="9" t="s">
        <v>22</v>
      </c>
      <c r="B226" s="9">
        <v>4982</v>
      </c>
      <c r="C226" s="1" t="s">
        <v>97</v>
      </c>
      <c r="D226" s="1">
        <v>1366128.99</v>
      </c>
      <c r="E226" s="1">
        <v>1137978.58</v>
      </c>
      <c r="F226" s="1">
        <f t="shared" si="3"/>
        <v>120.04874379973</v>
      </c>
    </row>
    <row r="227" spans="1:6">
      <c r="A227" s="9" t="s">
        <v>22</v>
      </c>
      <c r="B227" s="9">
        <v>5021</v>
      </c>
      <c r="C227" s="1" t="s">
        <v>117</v>
      </c>
      <c r="D227" s="1">
        <v>989195.81</v>
      </c>
      <c r="E227" s="1">
        <v>910587.815</v>
      </c>
      <c r="F227" s="1">
        <f t="shared" si="3"/>
        <v>108.632664934134</v>
      </c>
    </row>
    <row r="228" spans="1:6">
      <c r="A228" s="9" t="s">
        <v>22</v>
      </c>
      <c r="B228" s="9">
        <v>5046</v>
      </c>
      <c r="C228" s="1" t="s">
        <v>97</v>
      </c>
      <c r="D228" s="1">
        <v>1285418.09</v>
      </c>
      <c r="E228" s="1">
        <v>1137978.58</v>
      </c>
      <c r="F228" s="1">
        <f t="shared" si="3"/>
        <v>112.95626408012</v>
      </c>
    </row>
    <row r="229" spans="1:6">
      <c r="A229" s="9" t="s">
        <v>22</v>
      </c>
      <c r="B229" s="9">
        <v>5128</v>
      </c>
      <c r="C229" s="1" t="s">
        <v>117</v>
      </c>
      <c r="D229" s="1">
        <v>1054442.13</v>
      </c>
      <c r="E229" s="1">
        <v>910587.815</v>
      </c>
      <c r="F229" s="1">
        <f t="shared" si="3"/>
        <v>115.797961781424</v>
      </c>
    </row>
    <row r="230" spans="1:6">
      <c r="A230" s="9" t="s">
        <v>22</v>
      </c>
      <c r="B230" s="9">
        <v>5134</v>
      </c>
      <c r="C230" s="1" t="s">
        <v>97</v>
      </c>
      <c r="D230" s="1">
        <v>10654160.37</v>
      </c>
      <c r="E230" s="1">
        <v>9512169.6516</v>
      </c>
      <c r="F230" s="1">
        <f t="shared" si="3"/>
        <v>112.005575596603</v>
      </c>
    </row>
    <row r="231" spans="1:6">
      <c r="A231" s="9" t="s">
        <v>22</v>
      </c>
      <c r="B231" s="9">
        <v>5135</v>
      </c>
      <c r="C231" s="1" t="s">
        <v>97</v>
      </c>
      <c r="D231" s="1">
        <v>1286184.84</v>
      </c>
      <c r="E231" s="1">
        <v>1137978.58</v>
      </c>
      <c r="F231" s="1">
        <f t="shared" si="3"/>
        <v>113.0236423255</v>
      </c>
    </row>
    <row r="232" spans="1:6">
      <c r="A232" s="9" t="s">
        <v>22</v>
      </c>
      <c r="B232" s="9">
        <v>5137</v>
      </c>
      <c r="C232" s="1" t="s">
        <v>97</v>
      </c>
      <c r="D232" s="1">
        <v>13754406.74</v>
      </c>
      <c r="E232" s="1">
        <v>9512169.6516</v>
      </c>
      <c r="F232" s="1">
        <f t="shared" si="3"/>
        <v>144.597996501108</v>
      </c>
    </row>
    <row r="233" spans="1:6">
      <c r="A233" s="9" t="s">
        <v>22</v>
      </c>
      <c r="B233" s="9">
        <v>5215</v>
      </c>
      <c r="C233" s="1" t="s">
        <v>97</v>
      </c>
      <c r="D233" s="1">
        <v>1205518.67</v>
      </c>
      <c r="E233" s="1">
        <v>1137978.58</v>
      </c>
      <c r="F233" s="1">
        <f t="shared" si="3"/>
        <v>105.93509325984</v>
      </c>
    </row>
    <row r="234" spans="1:6">
      <c r="A234" s="9" t="s">
        <v>22</v>
      </c>
      <c r="B234" s="9">
        <v>5251</v>
      </c>
      <c r="C234" s="1" t="s">
        <v>117</v>
      </c>
      <c r="D234" s="1">
        <v>7227804.32</v>
      </c>
      <c r="E234" s="1">
        <v>7611670.8864</v>
      </c>
      <c r="F234" s="1">
        <f t="shared" si="3"/>
        <v>94.9568685755204</v>
      </c>
    </row>
    <row r="235" spans="1:6">
      <c r="A235" s="9" t="s">
        <v>22</v>
      </c>
      <c r="B235" s="9">
        <v>5264</v>
      </c>
      <c r="C235" s="1" t="s">
        <v>97</v>
      </c>
      <c r="D235" s="1">
        <v>9070878.05</v>
      </c>
      <c r="E235" s="1">
        <v>9512169.6516</v>
      </c>
      <c r="F235" s="1">
        <f t="shared" si="3"/>
        <v>95.3607681763143</v>
      </c>
    </row>
    <row r="236" spans="1:6">
      <c r="A236" s="9" t="s">
        <v>22</v>
      </c>
      <c r="B236" s="9">
        <v>5289</v>
      </c>
      <c r="C236" s="1" t="s">
        <v>117</v>
      </c>
      <c r="D236" s="1">
        <v>7616062.52</v>
      </c>
      <c r="E236" s="1">
        <v>7611670.8864</v>
      </c>
      <c r="F236" s="1">
        <f t="shared" si="3"/>
        <v>100.057696052096</v>
      </c>
    </row>
    <row r="237" spans="1:6">
      <c r="A237" s="9" t="s">
        <v>22</v>
      </c>
      <c r="B237" s="9">
        <v>5351</v>
      </c>
      <c r="C237" s="1" t="s">
        <v>97</v>
      </c>
      <c r="D237" s="1">
        <v>7656735.81</v>
      </c>
      <c r="E237" s="1">
        <v>9512169.6516</v>
      </c>
      <c r="F237" s="1">
        <f t="shared" si="3"/>
        <v>80.4941048198409</v>
      </c>
    </row>
    <row r="238" spans="1:6">
      <c r="A238" s="9" t="s">
        <v>22</v>
      </c>
      <c r="B238" s="9">
        <v>5352</v>
      </c>
      <c r="C238" s="1" t="s">
        <v>97</v>
      </c>
      <c r="D238" s="1">
        <v>4238892.56</v>
      </c>
      <c r="E238" s="1">
        <v>9512169.6516</v>
      </c>
      <c r="F238" s="1">
        <f t="shared" si="3"/>
        <v>44.5628359801909</v>
      </c>
    </row>
    <row r="239" spans="1:6">
      <c r="A239" s="9" t="s">
        <v>22</v>
      </c>
      <c r="B239" s="9">
        <v>5353</v>
      </c>
      <c r="C239" s="1" t="s">
        <v>97</v>
      </c>
      <c r="D239" s="1">
        <v>5130162.47</v>
      </c>
      <c r="E239" s="1">
        <v>9512169.6516</v>
      </c>
      <c r="F239" s="1">
        <f t="shared" si="3"/>
        <v>53.9326216615268</v>
      </c>
    </row>
    <row r="240" spans="1:6">
      <c r="A240" s="9" t="s">
        <v>22</v>
      </c>
      <c r="B240" s="9">
        <v>5354</v>
      </c>
      <c r="C240" s="1" t="s">
        <v>97</v>
      </c>
      <c r="D240" s="1">
        <v>1137145.67</v>
      </c>
      <c r="E240" s="1">
        <v>1137978.58</v>
      </c>
      <c r="F240" s="1">
        <f t="shared" si="3"/>
        <v>99.9268079369297</v>
      </c>
    </row>
    <row r="241" spans="1:6">
      <c r="A241" s="9" t="s">
        <v>23</v>
      </c>
      <c r="B241" s="9">
        <v>5038</v>
      </c>
      <c r="C241" s="1" t="s">
        <v>97</v>
      </c>
      <c r="D241" s="1">
        <v>2550628.89</v>
      </c>
      <c r="E241" s="1">
        <v>3722765.9949</v>
      </c>
      <c r="F241" s="1">
        <f t="shared" si="3"/>
        <v>68.5143491020986</v>
      </c>
    </row>
    <row r="242" spans="1:6">
      <c r="A242" s="9" t="s">
        <v>23</v>
      </c>
      <c r="B242" s="9">
        <v>5240</v>
      </c>
      <c r="C242" s="1" t="s">
        <v>97</v>
      </c>
      <c r="D242" s="1">
        <v>5032076.5</v>
      </c>
      <c r="E242" s="1">
        <v>3722765.9949</v>
      </c>
      <c r="F242" s="1">
        <f t="shared" si="3"/>
        <v>135.17036813202</v>
      </c>
    </row>
    <row r="243" spans="1:6">
      <c r="A243" s="9" t="s">
        <v>23</v>
      </c>
      <c r="B243" s="9">
        <v>5254</v>
      </c>
      <c r="C243" s="1" t="s">
        <v>97</v>
      </c>
      <c r="D243" s="1">
        <v>4476810.17</v>
      </c>
      <c r="E243" s="1">
        <v>3722765.9949</v>
      </c>
      <c r="F243" s="1">
        <f t="shared" si="3"/>
        <v>120.254944203665</v>
      </c>
    </row>
    <row r="244" spans="1:6">
      <c r="A244" s="9" t="s">
        <v>23</v>
      </c>
      <c r="B244" s="9">
        <v>5255</v>
      </c>
      <c r="C244" s="1" t="s">
        <v>97</v>
      </c>
      <c r="D244" s="1">
        <v>4650707.04</v>
      </c>
      <c r="E244" s="1">
        <v>3722765.9949</v>
      </c>
      <c r="F244" s="1">
        <f t="shared" si="3"/>
        <v>124.92611800933</v>
      </c>
    </row>
    <row r="245" spans="1:6">
      <c r="A245" s="9" t="s">
        <v>23</v>
      </c>
      <c r="B245" s="9">
        <v>5275</v>
      </c>
      <c r="C245" s="1" t="s">
        <v>97</v>
      </c>
      <c r="D245" s="1">
        <v>4642178.3</v>
      </c>
      <c r="E245" s="1">
        <v>3722765.9949</v>
      </c>
      <c r="F245" s="1">
        <f t="shared" si="3"/>
        <v>124.697021149316</v>
      </c>
    </row>
    <row r="246" spans="1:6">
      <c r="A246" s="9" t="s">
        <v>23</v>
      </c>
      <c r="B246" s="9">
        <v>5288</v>
      </c>
      <c r="C246" s="1" t="s">
        <v>97</v>
      </c>
      <c r="D246" s="1">
        <v>3736461.66</v>
      </c>
      <c r="E246" s="1">
        <v>3722765.9949</v>
      </c>
      <c r="F246" s="1">
        <f t="shared" si="3"/>
        <v>100.367889497185</v>
      </c>
    </row>
    <row r="247" spans="1:6">
      <c r="A247" s="9" t="s">
        <v>23</v>
      </c>
      <c r="B247" s="9">
        <v>5318</v>
      </c>
      <c r="C247" s="1" t="s">
        <v>97</v>
      </c>
      <c r="D247" s="1">
        <v>938149.48</v>
      </c>
      <c r="E247" s="1">
        <v>3722765.9949</v>
      </c>
      <c r="F247" s="1">
        <f t="shared" si="3"/>
        <v>25.2003344095551</v>
      </c>
    </row>
    <row r="248" spans="1:6">
      <c r="A248" s="9" t="s">
        <v>23</v>
      </c>
      <c r="B248" s="9">
        <v>5320</v>
      </c>
      <c r="C248" s="1" t="s">
        <v>97</v>
      </c>
      <c r="D248" s="1">
        <v>1537694.5</v>
      </c>
      <c r="E248" s="1">
        <v>3722765.9949</v>
      </c>
      <c r="F248" s="1">
        <f t="shared" si="3"/>
        <v>41.305161326459</v>
      </c>
    </row>
  </sheetData>
  <autoFilter xmlns:etc="http://www.wps.cn/officeDocument/2017/etCustomData" ref="A1:F248" etc:filterBottomFollowUsedRange="0">
    <extLst/>
  </autoFilter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77"/>
  <sheetViews>
    <sheetView topLeftCell="D15" workbookViewId="0">
      <selection activeCell="H38" sqref="H38"/>
    </sheetView>
  </sheetViews>
  <sheetFormatPr defaultColWidth="8.88888888888889" defaultRowHeight="14.4"/>
  <cols>
    <col min="15" max="15" width="12.8888888888889"/>
  </cols>
  <sheetData>
    <row r="1" spans="1:57">
      <c r="A1" s="1" t="s">
        <v>403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354</v>
      </c>
      <c r="L1" s="1" t="s">
        <v>355</v>
      </c>
      <c r="M1" s="1" t="s">
        <v>356</v>
      </c>
      <c r="N1" s="1" t="s">
        <v>357</v>
      </c>
      <c r="O1" s="1" t="s">
        <v>358</v>
      </c>
      <c r="P1" s="1" t="s">
        <v>359</v>
      </c>
      <c r="Q1" s="1" t="s">
        <v>360</v>
      </c>
      <c r="R1" s="1" t="s">
        <v>361</v>
      </c>
      <c r="S1" s="1" t="s">
        <v>362</v>
      </c>
      <c r="T1" s="1" t="s">
        <v>363</v>
      </c>
      <c r="U1" s="1" t="s">
        <v>364</v>
      </c>
      <c r="V1" s="1" t="s">
        <v>365</v>
      </c>
      <c r="W1" s="1" t="s">
        <v>366</v>
      </c>
      <c r="X1" s="1" t="s">
        <v>367</v>
      </c>
      <c r="Y1" s="1" t="s">
        <v>368</v>
      </c>
      <c r="Z1" s="1" t="s">
        <v>369</v>
      </c>
      <c r="AA1" s="1" t="s">
        <v>370</v>
      </c>
      <c r="AB1" s="1" t="s">
        <v>371</v>
      </c>
      <c r="AC1" s="1" t="s">
        <v>372</v>
      </c>
      <c r="AD1" s="1" t="s">
        <v>373</v>
      </c>
      <c r="AE1" s="1" t="s">
        <v>374</v>
      </c>
      <c r="AF1" s="1" t="s">
        <v>375</v>
      </c>
      <c r="AG1" s="1" t="s">
        <v>376</v>
      </c>
      <c r="AH1" s="1" t="s">
        <v>377</v>
      </c>
      <c r="AI1" s="1" t="s">
        <v>378</v>
      </c>
      <c r="AJ1" s="1" t="s">
        <v>379</v>
      </c>
      <c r="AK1" s="1" t="s">
        <v>380</v>
      </c>
      <c r="AL1" s="1" t="s">
        <v>381</v>
      </c>
      <c r="AM1" s="1" t="s">
        <v>382</v>
      </c>
      <c r="AN1" s="1" t="s">
        <v>383</v>
      </c>
      <c r="AO1" s="1" t="s">
        <v>384</v>
      </c>
      <c r="AP1" s="1" t="s">
        <v>385</v>
      </c>
      <c r="AQ1" s="1" t="s">
        <v>386</v>
      </c>
      <c r="AR1" s="1" t="s">
        <v>387</v>
      </c>
      <c r="AS1" s="1" t="s">
        <v>388</v>
      </c>
      <c r="AT1" s="1" t="s">
        <v>389</v>
      </c>
      <c r="AU1" s="1" t="s">
        <v>390</v>
      </c>
      <c r="AV1" s="1" t="s">
        <v>391</v>
      </c>
      <c r="AW1" s="1" t="s">
        <v>392</v>
      </c>
      <c r="AX1" s="1" t="s">
        <v>393</v>
      </c>
      <c r="AY1" s="1" t="s">
        <v>394</v>
      </c>
      <c r="AZ1" s="1" t="s">
        <v>395</v>
      </c>
      <c r="BA1" s="1" t="s">
        <v>396</v>
      </c>
      <c r="BB1" s="1" t="s">
        <v>397</v>
      </c>
      <c r="BC1" s="1" t="s">
        <v>398</v>
      </c>
      <c r="BD1" s="1" t="s">
        <v>399</v>
      </c>
      <c r="BE1" s="1" t="s">
        <v>404</v>
      </c>
    </row>
    <row r="2" spans="1:57">
      <c r="A2" s="1">
        <v>702</v>
      </c>
      <c r="B2" s="1" t="s">
        <v>58</v>
      </c>
      <c r="C2" s="1" t="s">
        <v>21</v>
      </c>
      <c r="D2" s="1">
        <v>10</v>
      </c>
      <c r="E2" s="2">
        <v>45505</v>
      </c>
      <c r="F2" s="1">
        <v>148</v>
      </c>
      <c r="G2" s="1" t="s">
        <v>212</v>
      </c>
      <c r="H2" s="1">
        <v>1548</v>
      </c>
      <c r="I2" s="1" t="s">
        <v>97</v>
      </c>
      <c r="J2" s="1" t="s">
        <v>129</v>
      </c>
      <c r="K2" s="1">
        <v>102.35</v>
      </c>
      <c r="L2" s="1"/>
      <c r="M2" s="1"/>
      <c r="N2" s="1">
        <v>770635.49</v>
      </c>
      <c r="O2" s="1">
        <v>781021.37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7053</v>
      </c>
      <c r="Z2" s="1">
        <v>1118</v>
      </c>
      <c r="AA2" s="1">
        <v>15.85</v>
      </c>
      <c r="AB2" s="1">
        <v>0.7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 t="s">
        <v>405</v>
      </c>
      <c r="BE2" s="3">
        <v>45588.6743055556</v>
      </c>
    </row>
    <row r="3" spans="1:57">
      <c r="A3" s="1">
        <v>703</v>
      </c>
      <c r="B3" s="1" t="s">
        <v>58</v>
      </c>
      <c r="C3" s="1" t="s">
        <v>21</v>
      </c>
      <c r="D3" s="1">
        <v>10</v>
      </c>
      <c r="E3" s="2">
        <v>45505</v>
      </c>
      <c r="F3" s="1">
        <v>148</v>
      </c>
      <c r="G3" s="1" t="s">
        <v>179</v>
      </c>
      <c r="H3" s="1">
        <v>2694</v>
      </c>
      <c r="I3" s="1" t="s">
        <v>97</v>
      </c>
      <c r="J3" s="1" t="s">
        <v>94</v>
      </c>
      <c r="K3" s="1">
        <v>102.35</v>
      </c>
      <c r="L3" s="1"/>
      <c r="M3" s="1"/>
      <c r="N3" s="1">
        <v>7031771.92</v>
      </c>
      <c r="O3" s="1">
        <v>8001096.93</v>
      </c>
      <c r="P3" s="1">
        <v>0</v>
      </c>
      <c r="Q3" s="1">
        <v>780.11</v>
      </c>
      <c r="R3" s="1">
        <v>386.66</v>
      </c>
      <c r="S3" s="1">
        <v>49.56</v>
      </c>
      <c r="T3" s="1">
        <v>0</v>
      </c>
      <c r="U3" s="1">
        <v>7.45</v>
      </c>
      <c r="V3" s="1">
        <v>5.62</v>
      </c>
      <c r="W3" s="1">
        <v>75.44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 t="s">
        <v>405</v>
      </c>
      <c r="BE3" s="3">
        <v>45588.6743055556</v>
      </c>
    </row>
    <row r="4" spans="1:57">
      <c r="A4" s="1">
        <v>704</v>
      </c>
      <c r="B4" s="1" t="s">
        <v>58</v>
      </c>
      <c r="C4" s="1" t="s">
        <v>21</v>
      </c>
      <c r="D4" s="1">
        <v>10</v>
      </c>
      <c r="E4" s="2">
        <v>45505</v>
      </c>
      <c r="F4" s="1">
        <v>148</v>
      </c>
      <c r="G4" s="1" t="s">
        <v>213</v>
      </c>
      <c r="H4" s="1">
        <v>2695</v>
      </c>
      <c r="I4" s="1" t="s">
        <v>93</v>
      </c>
      <c r="J4" s="1" t="s">
        <v>129</v>
      </c>
      <c r="K4" s="1">
        <v>102.35</v>
      </c>
      <c r="L4" s="1"/>
      <c r="M4" s="1"/>
      <c r="N4" s="1">
        <v>770635.49</v>
      </c>
      <c r="O4" s="1">
        <v>1331375.74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7053</v>
      </c>
      <c r="Z4" s="1">
        <v>3345</v>
      </c>
      <c r="AA4" s="1">
        <v>47.43</v>
      </c>
      <c r="AB4" s="1">
        <v>1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 t="s">
        <v>405</v>
      </c>
      <c r="BE4" s="3">
        <v>45588.6743055556</v>
      </c>
    </row>
    <row r="5" spans="1:57">
      <c r="A5" s="1">
        <v>705</v>
      </c>
      <c r="B5" s="1" t="s">
        <v>58</v>
      </c>
      <c r="C5" s="1" t="s">
        <v>21</v>
      </c>
      <c r="D5" s="1">
        <v>10</v>
      </c>
      <c r="E5" s="2">
        <v>45505</v>
      </c>
      <c r="F5" s="1">
        <v>148</v>
      </c>
      <c r="G5" s="1" t="s">
        <v>180</v>
      </c>
      <c r="H5" s="1">
        <v>2700</v>
      </c>
      <c r="I5" s="1" t="s">
        <v>93</v>
      </c>
      <c r="J5" s="1" t="s">
        <v>94</v>
      </c>
      <c r="K5" s="1">
        <v>102.35</v>
      </c>
      <c r="L5" s="1"/>
      <c r="M5" s="1"/>
      <c r="N5" s="1">
        <v>8438910.8</v>
      </c>
      <c r="O5" s="1">
        <v>9089868.5</v>
      </c>
      <c r="P5" s="1">
        <v>0</v>
      </c>
      <c r="Q5" s="1">
        <v>936.23</v>
      </c>
      <c r="R5" s="1">
        <v>189.66</v>
      </c>
      <c r="S5" s="1">
        <v>20.26</v>
      </c>
      <c r="T5" s="1">
        <v>758.64</v>
      </c>
      <c r="U5" s="1">
        <v>8.94</v>
      </c>
      <c r="V5" s="1">
        <v>17.31</v>
      </c>
      <c r="W5" s="1">
        <v>193.62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>
        <v>758.64</v>
      </c>
      <c r="AY5" s="1">
        <v>758.64</v>
      </c>
      <c r="AZ5" s="1">
        <v>0</v>
      </c>
      <c r="BA5" s="1">
        <v>0</v>
      </c>
      <c r="BB5" s="1">
        <v>0</v>
      </c>
      <c r="BC5" s="1">
        <v>758.64</v>
      </c>
      <c r="BD5" s="1" t="s">
        <v>405</v>
      </c>
      <c r="BE5" s="3">
        <v>45588.6743055556</v>
      </c>
    </row>
    <row r="6" spans="1:57">
      <c r="A6" s="1">
        <v>706</v>
      </c>
      <c r="B6" s="1" t="s">
        <v>58</v>
      </c>
      <c r="C6" s="1" t="s">
        <v>21</v>
      </c>
      <c r="D6" s="1">
        <v>10</v>
      </c>
      <c r="E6" s="2">
        <v>45505</v>
      </c>
      <c r="F6" s="1">
        <v>148</v>
      </c>
      <c r="G6" s="1" t="s">
        <v>181</v>
      </c>
      <c r="H6" s="1">
        <v>2707</v>
      </c>
      <c r="I6" s="1" t="s">
        <v>97</v>
      </c>
      <c r="J6" s="1" t="s">
        <v>94</v>
      </c>
      <c r="K6" s="1">
        <v>102.35</v>
      </c>
      <c r="L6" s="1"/>
      <c r="M6" s="1"/>
      <c r="N6" s="1">
        <v>8438910.8</v>
      </c>
      <c r="O6" s="1">
        <v>6956658.68</v>
      </c>
      <c r="P6" s="1">
        <v>0</v>
      </c>
      <c r="Q6" s="1">
        <v>936.23</v>
      </c>
      <c r="R6" s="1">
        <v>431.09</v>
      </c>
      <c r="S6" s="1">
        <v>46.05</v>
      </c>
      <c r="T6" s="1">
        <v>1293.27</v>
      </c>
      <c r="U6" s="1">
        <v>8.94</v>
      </c>
      <c r="V6" s="1">
        <v>7.59</v>
      </c>
      <c r="W6" s="1">
        <v>84.9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>
        <v>1293.27</v>
      </c>
      <c r="AY6" s="1">
        <v>1293.27</v>
      </c>
      <c r="AZ6" s="1">
        <v>0</v>
      </c>
      <c r="BA6" s="1">
        <v>0</v>
      </c>
      <c r="BB6" s="1">
        <v>0</v>
      </c>
      <c r="BC6" s="1">
        <v>1293.27</v>
      </c>
      <c r="BD6" s="1" t="s">
        <v>405</v>
      </c>
      <c r="BE6" s="3">
        <v>45588.6743055556</v>
      </c>
    </row>
    <row r="7" spans="1:57">
      <c r="A7" s="1">
        <v>707</v>
      </c>
      <c r="B7" s="1" t="s">
        <v>58</v>
      </c>
      <c r="C7" s="1" t="s">
        <v>21</v>
      </c>
      <c r="D7" s="1">
        <v>10</v>
      </c>
      <c r="E7" s="2">
        <v>45505</v>
      </c>
      <c r="F7" s="1">
        <v>148</v>
      </c>
      <c r="G7" s="1" t="s">
        <v>182</v>
      </c>
      <c r="H7" s="1">
        <v>2709</v>
      </c>
      <c r="I7" s="1" t="s">
        <v>93</v>
      </c>
      <c r="J7" s="1" t="s">
        <v>94</v>
      </c>
      <c r="K7" s="1">
        <v>102.35</v>
      </c>
      <c r="L7" s="1"/>
      <c r="M7" s="1"/>
      <c r="N7" s="1">
        <v>8438910.8</v>
      </c>
      <c r="O7" s="1">
        <v>11458957.43</v>
      </c>
      <c r="P7" s="1">
        <v>0</v>
      </c>
      <c r="Q7" s="1">
        <v>936.23</v>
      </c>
      <c r="R7" s="1">
        <v>676.69</v>
      </c>
      <c r="S7" s="1">
        <v>72.28</v>
      </c>
      <c r="T7" s="1">
        <v>2706.76</v>
      </c>
      <c r="U7" s="1">
        <v>8.94</v>
      </c>
      <c r="V7" s="1">
        <v>10.85</v>
      </c>
      <c r="W7" s="1">
        <v>121.36</v>
      </c>
      <c r="X7" s="1">
        <v>4340</v>
      </c>
      <c r="Y7" s="1">
        <v>0</v>
      </c>
      <c r="Z7" s="1">
        <v>0</v>
      </c>
      <c r="AA7" s="1">
        <v>0</v>
      </c>
      <c r="AB7" s="1">
        <v>0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>
        <v>2706.76</v>
      </c>
      <c r="AY7" s="1">
        <v>2706.76</v>
      </c>
      <c r="AZ7" s="1">
        <v>0</v>
      </c>
      <c r="BA7" s="1">
        <v>0</v>
      </c>
      <c r="BB7" s="1">
        <v>0</v>
      </c>
      <c r="BC7" s="1">
        <v>2706.76</v>
      </c>
      <c r="BD7" s="1" t="s">
        <v>405</v>
      </c>
      <c r="BE7" s="3">
        <v>45588.6743055556</v>
      </c>
    </row>
    <row r="8" spans="1:57">
      <c r="A8" s="1">
        <v>708</v>
      </c>
      <c r="B8" s="1" t="s">
        <v>58</v>
      </c>
      <c r="C8" s="1" t="s">
        <v>21</v>
      </c>
      <c r="D8" s="1">
        <v>10</v>
      </c>
      <c r="E8" s="2">
        <v>45505</v>
      </c>
      <c r="F8" s="1">
        <v>148</v>
      </c>
      <c r="G8" s="1" t="s">
        <v>183</v>
      </c>
      <c r="H8" s="1">
        <v>2726</v>
      </c>
      <c r="I8" s="1" t="s">
        <v>117</v>
      </c>
      <c r="J8" s="1" t="s">
        <v>94</v>
      </c>
      <c r="K8" s="1">
        <v>102.35</v>
      </c>
      <c r="L8" s="1"/>
      <c r="M8" s="1"/>
      <c r="N8" s="1"/>
      <c r="O8" s="1"/>
      <c r="P8" s="1">
        <v>0</v>
      </c>
      <c r="Q8" s="1">
        <v>0</v>
      </c>
      <c r="R8" s="1">
        <v>-4.73</v>
      </c>
      <c r="S8" s="1">
        <v>0</v>
      </c>
      <c r="T8" s="1">
        <v>-9.46</v>
      </c>
      <c r="U8" s="1">
        <v>0</v>
      </c>
      <c r="V8" s="1">
        <v>1.34</v>
      </c>
      <c r="W8" s="1">
        <v>0</v>
      </c>
      <c r="X8" s="1">
        <v>268</v>
      </c>
      <c r="Y8" s="1">
        <v>0</v>
      </c>
      <c r="Z8" s="1">
        <v>0</v>
      </c>
      <c r="AA8" s="1">
        <v>0</v>
      </c>
      <c r="AB8" s="1">
        <v>0</v>
      </c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>
        <v>-9.46</v>
      </c>
      <c r="AY8" s="1">
        <v>-9.46</v>
      </c>
      <c r="AZ8" s="1">
        <v>0</v>
      </c>
      <c r="BA8" s="1">
        <v>0</v>
      </c>
      <c r="BB8" s="1">
        <v>0</v>
      </c>
      <c r="BC8" s="1">
        <v>-9.46</v>
      </c>
      <c r="BD8" s="1" t="s">
        <v>405</v>
      </c>
      <c r="BE8" s="3">
        <v>45588.6743055556</v>
      </c>
    </row>
    <row r="9" spans="1:57">
      <c r="A9" s="1">
        <v>709</v>
      </c>
      <c r="B9" s="1" t="s">
        <v>58</v>
      </c>
      <c r="C9" s="1" t="s">
        <v>21</v>
      </c>
      <c r="D9" s="1">
        <v>10</v>
      </c>
      <c r="E9" s="2">
        <v>45505</v>
      </c>
      <c r="F9" s="1">
        <v>148</v>
      </c>
      <c r="G9" s="1" t="s">
        <v>184</v>
      </c>
      <c r="H9" s="1">
        <v>2730</v>
      </c>
      <c r="I9" s="1" t="s">
        <v>97</v>
      </c>
      <c r="J9" s="1" t="s">
        <v>94</v>
      </c>
      <c r="K9" s="1">
        <v>102.35</v>
      </c>
      <c r="L9" s="1"/>
      <c r="M9" s="1"/>
      <c r="N9" s="1">
        <v>7031771.92</v>
      </c>
      <c r="O9" s="1">
        <v>7151312.97</v>
      </c>
      <c r="P9" s="1">
        <v>0</v>
      </c>
      <c r="Q9" s="1">
        <v>780.11</v>
      </c>
      <c r="R9" s="1">
        <v>295</v>
      </c>
      <c r="S9" s="1">
        <v>37.82</v>
      </c>
      <c r="T9" s="1">
        <v>0</v>
      </c>
      <c r="U9" s="1">
        <v>7.45</v>
      </c>
      <c r="V9" s="1">
        <v>2.14</v>
      </c>
      <c r="W9" s="1">
        <v>28.72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 t="s">
        <v>405</v>
      </c>
      <c r="BE9" s="3">
        <v>45588.6743055556</v>
      </c>
    </row>
    <row r="10" spans="1:57">
      <c r="A10" s="1">
        <v>710</v>
      </c>
      <c r="B10" s="1" t="s">
        <v>58</v>
      </c>
      <c r="C10" s="1" t="s">
        <v>21</v>
      </c>
      <c r="D10" s="1">
        <v>10</v>
      </c>
      <c r="E10" s="2">
        <v>45505</v>
      </c>
      <c r="F10" s="1">
        <v>148</v>
      </c>
      <c r="G10" s="1" t="s">
        <v>185</v>
      </c>
      <c r="H10" s="1">
        <v>2790</v>
      </c>
      <c r="I10" s="1" t="s">
        <v>97</v>
      </c>
      <c r="J10" s="1" t="s">
        <v>94</v>
      </c>
      <c r="K10" s="1">
        <v>102.35</v>
      </c>
      <c r="L10" s="1"/>
      <c r="M10" s="1"/>
      <c r="N10" s="1"/>
      <c r="O10" s="1"/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 t="s">
        <v>405</v>
      </c>
      <c r="BE10" s="3">
        <v>45588.6743055556</v>
      </c>
    </row>
    <row r="11" spans="1:57">
      <c r="A11" s="1">
        <v>711</v>
      </c>
      <c r="B11" s="1" t="s">
        <v>58</v>
      </c>
      <c r="C11" s="1" t="s">
        <v>21</v>
      </c>
      <c r="D11" s="1">
        <v>10</v>
      </c>
      <c r="E11" s="2">
        <v>45505</v>
      </c>
      <c r="F11" s="1">
        <v>148</v>
      </c>
      <c r="G11" s="1" t="s">
        <v>186</v>
      </c>
      <c r="H11" s="1">
        <v>2793</v>
      </c>
      <c r="I11" s="1" t="s">
        <v>97</v>
      </c>
      <c r="J11" s="1" t="s">
        <v>94</v>
      </c>
      <c r="K11" s="1">
        <v>102.35</v>
      </c>
      <c r="L11" s="1"/>
      <c r="M11" s="1"/>
      <c r="N11" s="1">
        <v>8438910.8</v>
      </c>
      <c r="O11" s="1">
        <v>9184966.24</v>
      </c>
      <c r="P11" s="1">
        <v>0</v>
      </c>
      <c r="Q11" s="1">
        <v>936.23</v>
      </c>
      <c r="R11" s="1">
        <v>452.78</v>
      </c>
      <c r="S11" s="1">
        <v>48.36</v>
      </c>
      <c r="T11" s="1">
        <v>1358.34</v>
      </c>
      <c r="U11" s="1">
        <v>8.94</v>
      </c>
      <c r="V11" s="1">
        <v>10.1</v>
      </c>
      <c r="W11" s="1">
        <v>112.98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>
        <v>1358.34</v>
      </c>
      <c r="AY11" s="1">
        <v>1358.34</v>
      </c>
      <c r="AZ11" s="1">
        <v>0</v>
      </c>
      <c r="BA11" s="1">
        <v>0</v>
      </c>
      <c r="BB11" s="1">
        <v>0</v>
      </c>
      <c r="BC11" s="1">
        <v>1358.34</v>
      </c>
      <c r="BD11" s="1" t="s">
        <v>405</v>
      </c>
      <c r="BE11" s="3">
        <v>45588.6743055556</v>
      </c>
    </row>
    <row r="12" spans="1:57">
      <c r="A12" s="1">
        <v>712</v>
      </c>
      <c r="B12" s="1" t="s">
        <v>58</v>
      </c>
      <c r="C12" s="1" t="s">
        <v>21</v>
      </c>
      <c r="D12" s="1">
        <v>10</v>
      </c>
      <c r="E12" s="2">
        <v>45505</v>
      </c>
      <c r="F12" s="1">
        <v>148</v>
      </c>
      <c r="G12" s="1" t="s">
        <v>214</v>
      </c>
      <c r="H12" s="1">
        <v>3369</v>
      </c>
      <c r="I12" s="1" t="s">
        <v>97</v>
      </c>
      <c r="J12" s="1" t="s">
        <v>129</v>
      </c>
      <c r="K12" s="1">
        <v>102.35</v>
      </c>
      <c r="L12" s="1"/>
      <c r="M12" s="1"/>
      <c r="N12" s="1">
        <v>770635.49</v>
      </c>
      <c r="O12" s="1">
        <v>1229695.36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7053</v>
      </c>
      <c r="Z12" s="1">
        <v>2803</v>
      </c>
      <c r="AA12" s="1">
        <v>39.74</v>
      </c>
      <c r="AB12" s="1">
        <v>0.7</v>
      </c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 t="s">
        <v>405</v>
      </c>
      <c r="BE12" s="3">
        <v>45588.6743055556</v>
      </c>
    </row>
    <row r="13" spans="1:57">
      <c r="A13" s="1">
        <v>713</v>
      </c>
      <c r="B13" s="1" t="s">
        <v>58</v>
      </c>
      <c r="C13" s="1" t="s">
        <v>21</v>
      </c>
      <c r="D13" s="1">
        <v>10</v>
      </c>
      <c r="E13" s="2">
        <v>45505</v>
      </c>
      <c r="F13" s="1">
        <v>148</v>
      </c>
      <c r="G13" s="1" t="s">
        <v>187</v>
      </c>
      <c r="H13" s="1">
        <v>3456</v>
      </c>
      <c r="I13" s="1" t="s">
        <v>97</v>
      </c>
      <c r="J13" s="1" t="s">
        <v>94</v>
      </c>
      <c r="K13" s="1">
        <v>102.35</v>
      </c>
      <c r="L13" s="1"/>
      <c r="M13" s="1"/>
      <c r="N13" s="1">
        <v>7031771.92</v>
      </c>
      <c r="O13" s="1">
        <v>4604350.9</v>
      </c>
      <c r="P13" s="1">
        <v>0</v>
      </c>
      <c r="Q13" s="1">
        <v>780.11</v>
      </c>
      <c r="R13" s="1">
        <v>171.49</v>
      </c>
      <c r="S13" s="1">
        <v>21.98</v>
      </c>
      <c r="T13" s="1">
        <v>0</v>
      </c>
      <c r="U13" s="1">
        <v>7.45</v>
      </c>
      <c r="V13" s="1">
        <v>5.57</v>
      </c>
      <c r="W13" s="1">
        <v>74.77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 t="s">
        <v>405</v>
      </c>
      <c r="BE13" s="3">
        <v>45588.6743055556</v>
      </c>
    </row>
    <row r="14" spans="1:57">
      <c r="A14" s="1">
        <v>714</v>
      </c>
      <c r="B14" s="1" t="s">
        <v>58</v>
      </c>
      <c r="C14" s="1" t="s">
        <v>21</v>
      </c>
      <c r="D14" s="1">
        <v>10</v>
      </c>
      <c r="E14" s="2">
        <v>45505</v>
      </c>
      <c r="F14" s="1">
        <v>148</v>
      </c>
      <c r="G14" s="1" t="s">
        <v>188</v>
      </c>
      <c r="H14" s="1">
        <v>4190</v>
      </c>
      <c r="I14" s="1" t="s">
        <v>93</v>
      </c>
      <c r="J14" s="1" t="s">
        <v>94</v>
      </c>
      <c r="K14" s="1">
        <v>102.35</v>
      </c>
      <c r="L14" s="1"/>
      <c r="M14" s="1"/>
      <c r="N14" s="1">
        <v>7031771.92</v>
      </c>
      <c r="O14" s="1">
        <v>8100835.52</v>
      </c>
      <c r="P14" s="1">
        <v>0</v>
      </c>
      <c r="Q14" s="1">
        <v>780.11</v>
      </c>
      <c r="R14" s="1">
        <v>355.32</v>
      </c>
      <c r="S14" s="1">
        <v>45.55</v>
      </c>
      <c r="T14" s="1">
        <v>0</v>
      </c>
      <c r="U14" s="1">
        <v>7.45</v>
      </c>
      <c r="V14" s="1">
        <v>10.55</v>
      </c>
      <c r="W14" s="1">
        <v>141.61</v>
      </c>
      <c r="X14" s="1">
        <v>4220</v>
      </c>
      <c r="Y14" s="1">
        <v>0</v>
      </c>
      <c r="Z14" s="1">
        <v>0</v>
      </c>
      <c r="AA14" s="1">
        <v>0</v>
      </c>
      <c r="AB14" s="1">
        <v>0</v>
      </c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 t="s">
        <v>405</v>
      </c>
      <c r="BE14" s="3">
        <v>45588.6743055556</v>
      </c>
    </row>
    <row r="15" spans="1:57">
      <c r="A15" s="1">
        <v>715</v>
      </c>
      <c r="B15" s="1" t="s">
        <v>58</v>
      </c>
      <c r="C15" s="1" t="s">
        <v>21</v>
      </c>
      <c r="D15" s="1">
        <v>10</v>
      </c>
      <c r="E15" s="2">
        <v>45505</v>
      </c>
      <c r="F15" s="1">
        <v>148</v>
      </c>
      <c r="G15" s="1" t="s">
        <v>189</v>
      </c>
      <c r="H15" s="1">
        <v>4192</v>
      </c>
      <c r="I15" s="1" t="s">
        <v>93</v>
      </c>
      <c r="J15" s="1" t="s">
        <v>94</v>
      </c>
      <c r="K15" s="1">
        <v>102.35</v>
      </c>
      <c r="L15" s="1"/>
      <c r="M15" s="1"/>
      <c r="N15" s="1">
        <v>8438910.8</v>
      </c>
      <c r="O15" s="1">
        <v>10234663.34</v>
      </c>
      <c r="P15" s="1">
        <v>0</v>
      </c>
      <c r="Q15" s="1">
        <v>936.23</v>
      </c>
      <c r="R15" s="1">
        <v>381.98</v>
      </c>
      <c r="S15" s="1">
        <v>40.8</v>
      </c>
      <c r="T15" s="1">
        <v>1527.92</v>
      </c>
      <c r="U15" s="1">
        <v>8.94</v>
      </c>
      <c r="V15" s="1">
        <v>9.27</v>
      </c>
      <c r="W15" s="1">
        <v>103.69</v>
      </c>
      <c r="X15" s="1">
        <v>3708</v>
      </c>
      <c r="Y15" s="1">
        <v>0</v>
      </c>
      <c r="Z15" s="1">
        <v>0</v>
      </c>
      <c r="AA15" s="1">
        <v>0</v>
      </c>
      <c r="AB15" s="1">
        <v>0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>
        <v>1527.92</v>
      </c>
      <c r="AY15" s="1">
        <v>1527.92</v>
      </c>
      <c r="AZ15" s="1">
        <v>0</v>
      </c>
      <c r="BA15" s="1">
        <v>0</v>
      </c>
      <c r="BB15" s="1">
        <v>0</v>
      </c>
      <c r="BC15" s="1">
        <v>1527.92</v>
      </c>
      <c r="BD15" s="1" t="s">
        <v>405</v>
      </c>
      <c r="BE15" s="3">
        <v>45588.6743055556</v>
      </c>
    </row>
    <row r="16" spans="1:57">
      <c r="A16" s="1">
        <v>716</v>
      </c>
      <c r="B16" s="1" t="s">
        <v>58</v>
      </c>
      <c r="C16" s="1" t="s">
        <v>21</v>
      </c>
      <c r="D16" s="1">
        <v>10</v>
      </c>
      <c r="E16" s="2">
        <v>45505</v>
      </c>
      <c r="F16" s="1">
        <v>148</v>
      </c>
      <c r="G16" s="1" t="s">
        <v>215</v>
      </c>
      <c r="H16" s="1">
        <v>4329</v>
      </c>
      <c r="I16" s="1" t="s">
        <v>97</v>
      </c>
      <c r="J16" s="1" t="s">
        <v>129</v>
      </c>
      <c r="K16" s="1">
        <v>102.35</v>
      </c>
      <c r="L16" s="1"/>
      <c r="M16" s="1"/>
      <c r="N16" s="1">
        <v>924855.03</v>
      </c>
      <c r="O16" s="1">
        <v>1207271.23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8465</v>
      </c>
      <c r="Z16" s="1">
        <v>2570</v>
      </c>
      <c r="AA16" s="1">
        <v>30.36</v>
      </c>
      <c r="AB16" s="1">
        <v>0.7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 t="s">
        <v>405</v>
      </c>
      <c r="BE16" s="3">
        <v>45588.6743055556</v>
      </c>
    </row>
    <row r="17" spans="1:57">
      <c r="A17" s="1">
        <v>717</v>
      </c>
      <c r="B17" s="1" t="s">
        <v>58</v>
      </c>
      <c r="C17" s="1" t="s">
        <v>21</v>
      </c>
      <c r="D17" s="1">
        <v>10</v>
      </c>
      <c r="E17" s="2">
        <v>45505</v>
      </c>
      <c r="F17" s="1">
        <v>148</v>
      </c>
      <c r="G17" s="1" t="s">
        <v>190</v>
      </c>
      <c r="H17" s="1">
        <v>4448</v>
      </c>
      <c r="I17" s="1" t="s">
        <v>97</v>
      </c>
      <c r="J17" s="1" t="s">
        <v>94</v>
      </c>
      <c r="K17" s="1">
        <v>102.35</v>
      </c>
      <c r="L17" s="1"/>
      <c r="M17" s="1"/>
      <c r="N17" s="1">
        <v>8438910.8</v>
      </c>
      <c r="O17" s="1">
        <v>8040632.78</v>
      </c>
      <c r="P17" s="1">
        <v>0</v>
      </c>
      <c r="Q17" s="1">
        <v>936.23</v>
      </c>
      <c r="R17" s="1">
        <v>288.42</v>
      </c>
      <c r="S17" s="1">
        <v>30.81</v>
      </c>
      <c r="T17" s="1">
        <v>865.26</v>
      </c>
      <c r="U17" s="1">
        <v>8.94</v>
      </c>
      <c r="V17" s="1">
        <v>8.34</v>
      </c>
      <c r="W17" s="1">
        <v>93.29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>
        <v>865.26</v>
      </c>
      <c r="AY17" s="1">
        <v>865.26</v>
      </c>
      <c r="AZ17" s="1">
        <v>0</v>
      </c>
      <c r="BA17" s="1">
        <v>0</v>
      </c>
      <c r="BB17" s="1">
        <v>0</v>
      </c>
      <c r="BC17" s="1">
        <v>865.26</v>
      </c>
      <c r="BD17" s="1" t="s">
        <v>405</v>
      </c>
      <c r="BE17" s="3">
        <v>45588.6743055556</v>
      </c>
    </row>
    <row r="18" spans="1:57">
      <c r="A18" s="1">
        <v>718</v>
      </c>
      <c r="B18" s="1" t="s">
        <v>58</v>
      </c>
      <c r="C18" s="1" t="s">
        <v>21</v>
      </c>
      <c r="D18" s="1">
        <v>10</v>
      </c>
      <c r="E18" s="2">
        <v>45505</v>
      </c>
      <c r="F18" s="1">
        <v>148</v>
      </c>
      <c r="G18" s="1" t="s">
        <v>191</v>
      </c>
      <c r="H18" s="1">
        <v>4473</v>
      </c>
      <c r="I18" s="1" t="s">
        <v>97</v>
      </c>
      <c r="J18" s="1" t="s">
        <v>94</v>
      </c>
      <c r="K18" s="1">
        <v>102.35</v>
      </c>
      <c r="L18" s="1"/>
      <c r="M18" s="1"/>
      <c r="N18" s="1">
        <v>7031771.92</v>
      </c>
      <c r="O18" s="1">
        <v>7113510.98</v>
      </c>
      <c r="P18" s="1">
        <v>0</v>
      </c>
      <c r="Q18" s="1">
        <v>780.11</v>
      </c>
      <c r="R18" s="1">
        <v>309.11</v>
      </c>
      <c r="S18" s="1">
        <v>39.62</v>
      </c>
      <c r="T18" s="1">
        <v>927.33</v>
      </c>
      <c r="U18" s="1">
        <v>7.45</v>
      </c>
      <c r="V18" s="1">
        <v>7.54</v>
      </c>
      <c r="W18" s="1">
        <v>101.21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>
        <v>927.33</v>
      </c>
      <c r="AY18" s="1">
        <v>927.33</v>
      </c>
      <c r="AZ18" s="1">
        <v>0</v>
      </c>
      <c r="BA18" s="1">
        <v>0</v>
      </c>
      <c r="BB18" s="1">
        <v>0</v>
      </c>
      <c r="BC18" s="1">
        <v>927.33</v>
      </c>
      <c r="BD18" s="1" t="s">
        <v>405</v>
      </c>
      <c r="BE18" s="3">
        <v>45588.6743055556</v>
      </c>
    </row>
    <row r="19" spans="1:57">
      <c r="A19" s="1">
        <v>719</v>
      </c>
      <c r="B19" s="1" t="s">
        <v>58</v>
      </c>
      <c r="C19" s="1" t="s">
        <v>21</v>
      </c>
      <c r="D19" s="1">
        <v>10</v>
      </c>
      <c r="E19" s="2">
        <v>45505</v>
      </c>
      <c r="F19" s="1">
        <v>148</v>
      </c>
      <c r="G19" s="1" t="s">
        <v>216</v>
      </c>
      <c r="H19" s="1">
        <v>4863</v>
      </c>
      <c r="I19" s="1" t="s">
        <v>97</v>
      </c>
      <c r="J19" s="1" t="s">
        <v>129</v>
      </c>
      <c r="K19" s="1">
        <v>102.35</v>
      </c>
      <c r="L19" s="1"/>
      <c r="M19" s="1"/>
      <c r="N19" s="1">
        <v>924855.03</v>
      </c>
      <c r="O19" s="1">
        <v>1271057.45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8465</v>
      </c>
      <c r="Z19" s="1">
        <v>1991</v>
      </c>
      <c r="AA19" s="1">
        <v>23.52</v>
      </c>
      <c r="AB19" s="1">
        <v>0.7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 t="s">
        <v>405</v>
      </c>
      <c r="BE19" s="3">
        <v>45588.6743055556</v>
      </c>
    </row>
    <row r="20" spans="1:57">
      <c r="A20" s="1">
        <v>720</v>
      </c>
      <c r="B20" s="1" t="s">
        <v>58</v>
      </c>
      <c r="C20" s="1" t="s">
        <v>21</v>
      </c>
      <c r="D20" s="1">
        <v>10</v>
      </c>
      <c r="E20" s="2">
        <v>45505</v>
      </c>
      <c r="F20" s="1">
        <v>148</v>
      </c>
      <c r="G20" s="1" t="s">
        <v>217</v>
      </c>
      <c r="H20" s="1">
        <v>4881</v>
      </c>
      <c r="I20" s="1" t="s">
        <v>93</v>
      </c>
      <c r="J20" s="1" t="s">
        <v>129</v>
      </c>
      <c r="K20" s="1">
        <v>102.35</v>
      </c>
      <c r="L20" s="1"/>
      <c r="M20" s="1"/>
      <c r="N20" s="1">
        <v>770635.49</v>
      </c>
      <c r="O20" s="1">
        <v>1291614.02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7053</v>
      </c>
      <c r="Z20" s="1">
        <v>2842</v>
      </c>
      <c r="AA20" s="1">
        <v>40.29</v>
      </c>
      <c r="AB20" s="1">
        <v>1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 t="s">
        <v>405</v>
      </c>
      <c r="BE20" s="3">
        <v>45588.6743055556</v>
      </c>
    </row>
    <row r="21" spans="1:57">
      <c r="A21" s="1">
        <v>721</v>
      </c>
      <c r="B21" s="1" t="s">
        <v>58</v>
      </c>
      <c r="C21" s="1" t="s">
        <v>21</v>
      </c>
      <c r="D21" s="1">
        <v>10</v>
      </c>
      <c r="E21" s="2">
        <v>45505</v>
      </c>
      <c r="F21" s="1">
        <v>148</v>
      </c>
      <c r="G21" s="1" t="s">
        <v>192</v>
      </c>
      <c r="H21" s="1">
        <v>4945</v>
      </c>
      <c r="I21" s="1" t="s">
        <v>97</v>
      </c>
      <c r="J21" s="1" t="s">
        <v>94</v>
      </c>
      <c r="K21" s="1">
        <v>102.35</v>
      </c>
      <c r="L21" s="1"/>
      <c r="M21" s="1"/>
      <c r="N21" s="1">
        <v>7031771.92</v>
      </c>
      <c r="O21" s="1">
        <v>5572115.22</v>
      </c>
      <c r="P21" s="1">
        <v>0</v>
      </c>
      <c r="Q21" s="1">
        <v>780.11</v>
      </c>
      <c r="R21" s="1">
        <v>237.73</v>
      </c>
      <c r="S21" s="1">
        <v>30.47</v>
      </c>
      <c r="T21" s="1">
        <v>713.19</v>
      </c>
      <c r="U21" s="1">
        <v>7.45</v>
      </c>
      <c r="V21" s="1">
        <v>6.95</v>
      </c>
      <c r="W21" s="1">
        <v>93.29</v>
      </c>
      <c r="X21" s="1">
        <v>2085</v>
      </c>
      <c r="Y21" s="1">
        <v>0</v>
      </c>
      <c r="Z21" s="1">
        <v>0</v>
      </c>
      <c r="AA21" s="1">
        <v>0</v>
      </c>
      <c r="AB21" s="1">
        <v>0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>
        <v>713.19</v>
      </c>
      <c r="AY21" s="1">
        <v>713.19</v>
      </c>
      <c r="AZ21" s="1">
        <v>0</v>
      </c>
      <c r="BA21" s="1">
        <v>0</v>
      </c>
      <c r="BB21" s="1">
        <v>0</v>
      </c>
      <c r="BC21" s="1">
        <v>713.19</v>
      </c>
      <c r="BD21" s="1" t="s">
        <v>405</v>
      </c>
      <c r="BE21" s="3">
        <v>45588.6743055556</v>
      </c>
    </row>
    <row r="22" spans="1:57">
      <c r="A22" s="1">
        <v>722</v>
      </c>
      <c r="B22" s="1" t="s">
        <v>58</v>
      </c>
      <c r="C22" s="1" t="s">
        <v>21</v>
      </c>
      <c r="D22" s="1">
        <v>10</v>
      </c>
      <c r="E22" s="2">
        <v>45505</v>
      </c>
      <c r="F22" s="1">
        <v>148</v>
      </c>
      <c r="G22" s="1" t="s">
        <v>193</v>
      </c>
      <c r="H22" s="1">
        <v>5107</v>
      </c>
      <c r="I22" s="1" t="s">
        <v>97</v>
      </c>
      <c r="J22" s="1" t="s">
        <v>94</v>
      </c>
      <c r="K22" s="1">
        <v>102.35</v>
      </c>
      <c r="L22" s="1"/>
      <c r="M22" s="1"/>
      <c r="N22" s="1">
        <v>7031771.92</v>
      </c>
      <c r="O22" s="1">
        <v>6103251.82</v>
      </c>
      <c r="P22" s="1">
        <v>0</v>
      </c>
      <c r="Q22" s="1">
        <v>780.11</v>
      </c>
      <c r="R22" s="1">
        <v>272.62</v>
      </c>
      <c r="S22" s="1">
        <v>34.95</v>
      </c>
      <c r="T22" s="1">
        <v>817.86</v>
      </c>
      <c r="U22" s="1">
        <v>7.45</v>
      </c>
      <c r="V22" s="1">
        <v>3.21</v>
      </c>
      <c r="W22" s="1">
        <v>43.09</v>
      </c>
      <c r="X22" s="1">
        <v>963</v>
      </c>
      <c r="Y22" s="1">
        <v>0</v>
      </c>
      <c r="Z22" s="1">
        <v>0</v>
      </c>
      <c r="AA22" s="1">
        <v>0</v>
      </c>
      <c r="AB22" s="1">
        <v>0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>
        <v>817.86</v>
      </c>
      <c r="AY22" s="1">
        <v>817.86</v>
      </c>
      <c r="AZ22" s="1">
        <v>0</v>
      </c>
      <c r="BA22" s="1">
        <v>0</v>
      </c>
      <c r="BB22" s="1">
        <v>0</v>
      </c>
      <c r="BC22" s="1">
        <v>817.86</v>
      </c>
      <c r="BD22" s="1" t="s">
        <v>405</v>
      </c>
      <c r="BE22" s="3">
        <v>45588.6743055556</v>
      </c>
    </row>
    <row r="23" spans="1:57">
      <c r="A23" s="1">
        <v>723</v>
      </c>
      <c r="B23" s="1" t="s">
        <v>58</v>
      </c>
      <c r="C23" s="1" t="s">
        <v>21</v>
      </c>
      <c r="D23" s="1">
        <v>10</v>
      </c>
      <c r="E23" s="2">
        <v>45505</v>
      </c>
      <c r="F23" s="1">
        <v>148</v>
      </c>
      <c r="G23" s="1" t="s">
        <v>218</v>
      </c>
      <c r="H23" s="1">
        <v>5109</v>
      </c>
      <c r="I23" s="1" t="s">
        <v>93</v>
      </c>
      <c r="J23" s="1" t="s">
        <v>129</v>
      </c>
      <c r="K23" s="1">
        <v>102.35</v>
      </c>
      <c r="L23" s="1"/>
      <c r="M23" s="1"/>
      <c r="N23" s="1">
        <v>924855.03</v>
      </c>
      <c r="O23" s="1">
        <v>1610806.08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8465</v>
      </c>
      <c r="Z23" s="1">
        <v>2632</v>
      </c>
      <c r="AA23" s="1">
        <v>31.09</v>
      </c>
      <c r="AB23" s="1">
        <v>1</v>
      </c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 t="s">
        <v>405</v>
      </c>
      <c r="BE23" s="3">
        <v>45588.6743055556</v>
      </c>
    </row>
    <row r="24" spans="1:57">
      <c r="A24" s="1">
        <v>724</v>
      </c>
      <c r="B24" s="1" t="s">
        <v>58</v>
      </c>
      <c r="C24" s="1" t="s">
        <v>21</v>
      </c>
      <c r="D24" s="1">
        <v>10</v>
      </c>
      <c r="E24" s="2">
        <v>45505</v>
      </c>
      <c r="F24" s="1">
        <v>148</v>
      </c>
      <c r="G24" s="1" t="s">
        <v>195</v>
      </c>
      <c r="H24" s="1">
        <v>5121</v>
      </c>
      <c r="I24" s="1" t="s">
        <v>97</v>
      </c>
      <c r="J24" s="1" t="s">
        <v>94</v>
      </c>
      <c r="K24" s="1">
        <v>102.35</v>
      </c>
      <c r="L24" s="1"/>
      <c r="M24" s="1"/>
      <c r="N24" s="1">
        <v>8438910.8</v>
      </c>
      <c r="O24" s="1">
        <v>5857603.66</v>
      </c>
      <c r="P24" s="1">
        <v>0</v>
      </c>
      <c r="Q24" s="1">
        <v>936.23</v>
      </c>
      <c r="R24" s="1">
        <v>184.94</v>
      </c>
      <c r="S24" s="1">
        <v>19.75</v>
      </c>
      <c r="T24" s="1">
        <v>554.82</v>
      </c>
      <c r="U24" s="1">
        <v>8.94</v>
      </c>
      <c r="V24" s="1">
        <v>2.56</v>
      </c>
      <c r="W24" s="1">
        <v>28.64</v>
      </c>
      <c r="X24" s="1">
        <v>768</v>
      </c>
      <c r="Y24" s="1">
        <v>0</v>
      </c>
      <c r="Z24" s="1">
        <v>0</v>
      </c>
      <c r="AA24" s="1">
        <v>0</v>
      </c>
      <c r="AB24" s="1">
        <v>0</v>
      </c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>
        <v>554.82</v>
      </c>
      <c r="AY24" s="1">
        <v>554.82</v>
      </c>
      <c r="AZ24" s="1">
        <v>0</v>
      </c>
      <c r="BA24" s="1">
        <v>0</v>
      </c>
      <c r="BB24" s="1">
        <v>0</v>
      </c>
      <c r="BC24" s="1">
        <v>554.82</v>
      </c>
      <c r="BD24" s="1" t="s">
        <v>405</v>
      </c>
      <c r="BE24" s="3">
        <v>45588.6743055556</v>
      </c>
    </row>
    <row r="25" spans="1:57">
      <c r="A25" s="1">
        <v>725</v>
      </c>
      <c r="B25" s="1" t="s">
        <v>58</v>
      </c>
      <c r="C25" s="1" t="s">
        <v>21</v>
      </c>
      <c r="D25" s="1">
        <v>10</v>
      </c>
      <c r="E25" s="2">
        <v>45505</v>
      </c>
      <c r="F25" s="1">
        <v>148</v>
      </c>
      <c r="G25" s="1" t="s">
        <v>219</v>
      </c>
      <c r="H25" s="1">
        <v>5122</v>
      </c>
      <c r="I25" s="1" t="s">
        <v>97</v>
      </c>
      <c r="J25" s="1" t="s">
        <v>129</v>
      </c>
      <c r="K25" s="1">
        <v>102.35</v>
      </c>
      <c r="L25" s="1"/>
      <c r="M25" s="1"/>
      <c r="N25" s="1">
        <v>616646.51</v>
      </c>
      <c r="O25" s="1">
        <v>950822.83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5644</v>
      </c>
      <c r="Z25" s="1">
        <v>1664</v>
      </c>
      <c r="AA25" s="1">
        <v>29.48</v>
      </c>
      <c r="AB25" s="1">
        <v>0.7</v>
      </c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 t="s">
        <v>405</v>
      </c>
      <c r="BE25" s="3">
        <v>45588.6743055556</v>
      </c>
    </row>
    <row r="26" spans="1:57">
      <c r="A26" s="1">
        <v>726</v>
      </c>
      <c r="B26" s="1" t="s">
        <v>58</v>
      </c>
      <c r="C26" s="1" t="s">
        <v>21</v>
      </c>
      <c r="D26" s="1">
        <v>10</v>
      </c>
      <c r="E26" s="2">
        <v>45505</v>
      </c>
      <c r="F26" s="1">
        <v>148</v>
      </c>
      <c r="G26" s="1" t="s">
        <v>196</v>
      </c>
      <c r="H26" s="1">
        <v>5159</v>
      </c>
      <c r="I26" s="1" t="s">
        <v>97</v>
      </c>
      <c r="J26" s="1" t="s">
        <v>94</v>
      </c>
      <c r="K26" s="1">
        <v>102.35</v>
      </c>
      <c r="L26" s="1"/>
      <c r="M26" s="1"/>
      <c r="N26" s="1">
        <v>7031771.92</v>
      </c>
      <c r="O26" s="1">
        <v>7220633.59</v>
      </c>
      <c r="P26" s="1">
        <v>0</v>
      </c>
      <c r="Q26" s="1">
        <v>780.11</v>
      </c>
      <c r="R26" s="1">
        <v>354.88</v>
      </c>
      <c r="S26" s="1">
        <v>45.49</v>
      </c>
      <c r="T26" s="1">
        <v>1064.64</v>
      </c>
      <c r="U26" s="1">
        <v>7.45</v>
      </c>
      <c r="V26" s="1">
        <v>6.47</v>
      </c>
      <c r="W26" s="1">
        <v>86.85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>
        <v>1064.64</v>
      </c>
      <c r="AY26" s="1">
        <v>1064.64</v>
      </c>
      <c r="AZ26" s="1">
        <v>0</v>
      </c>
      <c r="BA26" s="1">
        <v>0</v>
      </c>
      <c r="BB26" s="1">
        <v>0</v>
      </c>
      <c r="BC26" s="1">
        <v>1064.64</v>
      </c>
      <c r="BD26" s="1" t="s">
        <v>405</v>
      </c>
      <c r="BE26" s="3">
        <v>45588.6743055556</v>
      </c>
    </row>
    <row r="27" spans="1:57">
      <c r="A27" s="1">
        <v>727</v>
      </c>
      <c r="B27" s="1" t="s">
        <v>58</v>
      </c>
      <c r="C27" s="1" t="s">
        <v>21</v>
      </c>
      <c r="D27" s="1">
        <v>10</v>
      </c>
      <c r="E27" s="2">
        <v>45505</v>
      </c>
      <c r="F27" s="1">
        <v>148</v>
      </c>
      <c r="G27" s="1" t="s">
        <v>197</v>
      </c>
      <c r="H27" s="1">
        <v>5160</v>
      </c>
      <c r="I27" s="1" t="s">
        <v>97</v>
      </c>
      <c r="J27" s="1" t="s">
        <v>94</v>
      </c>
      <c r="K27" s="1">
        <v>102.35</v>
      </c>
      <c r="L27" s="1"/>
      <c r="M27" s="1"/>
      <c r="N27" s="1">
        <v>7031771.92</v>
      </c>
      <c r="O27" s="1">
        <v>5107094.24</v>
      </c>
      <c r="P27" s="1">
        <v>0</v>
      </c>
      <c r="Q27" s="1">
        <v>780.11</v>
      </c>
      <c r="R27" s="1">
        <v>195.94</v>
      </c>
      <c r="S27" s="1">
        <v>25.12</v>
      </c>
      <c r="T27" s="1">
        <v>0</v>
      </c>
      <c r="U27" s="1">
        <v>7.45</v>
      </c>
      <c r="V27" s="1">
        <v>6.08</v>
      </c>
      <c r="W27" s="1">
        <v>81.61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 t="s">
        <v>405</v>
      </c>
      <c r="BE27" s="3">
        <v>45588.6743055556</v>
      </c>
    </row>
    <row r="28" spans="1:57">
      <c r="A28" s="1">
        <v>728</v>
      </c>
      <c r="B28" s="1" t="s">
        <v>58</v>
      </c>
      <c r="C28" s="1" t="s">
        <v>21</v>
      </c>
      <c r="D28" s="1">
        <v>10</v>
      </c>
      <c r="E28" s="2">
        <v>45505</v>
      </c>
      <c r="F28" s="1">
        <v>148</v>
      </c>
      <c r="G28" s="1" t="s">
        <v>198</v>
      </c>
      <c r="H28" s="1">
        <v>5192</v>
      </c>
      <c r="I28" s="1" t="s">
        <v>97</v>
      </c>
      <c r="J28" s="1" t="s">
        <v>94</v>
      </c>
      <c r="K28" s="1">
        <v>102.35</v>
      </c>
      <c r="L28" s="1"/>
      <c r="M28" s="1"/>
      <c r="N28" s="1">
        <v>7031771.92</v>
      </c>
      <c r="O28" s="1">
        <v>6604900.56</v>
      </c>
      <c r="P28" s="1">
        <v>0</v>
      </c>
      <c r="Q28" s="1">
        <v>780.11</v>
      </c>
      <c r="R28" s="1">
        <v>237.18</v>
      </c>
      <c r="S28" s="1">
        <v>30.4</v>
      </c>
      <c r="T28" s="1">
        <v>711.54</v>
      </c>
      <c r="U28" s="1">
        <v>7.45</v>
      </c>
      <c r="V28" s="1">
        <v>7.96</v>
      </c>
      <c r="W28" s="1">
        <v>106.85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>
        <v>711.54</v>
      </c>
      <c r="AY28" s="1">
        <v>711.54</v>
      </c>
      <c r="AZ28" s="1">
        <v>0</v>
      </c>
      <c r="BA28" s="1">
        <v>0</v>
      </c>
      <c r="BB28" s="1">
        <v>0</v>
      </c>
      <c r="BC28" s="1">
        <v>711.54</v>
      </c>
      <c r="BD28" s="1" t="s">
        <v>405</v>
      </c>
      <c r="BE28" s="3">
        <v>45588.6743055556</v>
      </c>
    </row>
    <row r="29" spans="1:57">
      <c r="A29" s="1">
        <v>729</v>
      </c>
      <c r="B29" s="1" t="s">
        <v>58</v>
      </c>
      <c r="C29" s="1" t="s">
        <v>21</v>
      </c>
      <c r="D29" s="1">
        <v>10</v>
      </c>
      <c r="E29" s="2">
        <v>45505</v>
      </c>
      <c r="F29" s="1">
        <v>148</v>
      </c>
      <c r="G29" s="1" t="s">
        <v>199</v>
      </c>
      <c r="H29" s="1">
        <v>5193</v>
      </c>
      <c r="I29" s="1" t="s">
        <v>97</v>
      </c>
      <c r="J29" s="1" t="s">
        <v>94</v>
      </c>
      <c r="K29" s="1">
        <v>102.35</v>
      </c>
      <c r="L29" s="1"/>
      <c r="M29" s="1"/>
      <c r="N29" s="1">
        <v>7031771.92</v>
      </c>
      <c r="O29" s="1">
        <v>7038074.25</v>
      </c>
      <c r="P29" s="1">
        <v>0</v>
      </c>
      <c r="Q29" s="1">
        <v>780.11</v>
      </c>
      <c r="R29" s="1">
        <v>472.25</v>
      </c>
      <c r="S29" s="1">
        <v>60.54</v>
      </c>
      <c r="T29" s="1">
        <v>1416.75</v>
      </c>
      <c r="U29" s="1">
        <v>7.45</v>
      </c>
      <c r="V29" s="1">
        <v>6.71</v>
      </c>
      <c r="W29" s="1">
        <v>90.07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>
        <v>1416.75</v>
      </c>
      <c r="AY29" s="1">
        <v>1416.75</v>
      </c>
      <c r="AZ29" s="1">
        <v>0</v>
      </c>
      <c r="BA29" s="1">
        <v>0</v>
      </c>
      <c r="BB29" s="1">
        <v>0</v>
      </c>
      <c r="BC29" s="1">
        <v>1416.75</v>
      </c>
      <c r="BD29" s="1" t="s">
        <v>405</v>
      </c>
      <c r="BE29" s="3">
        <v>45588.6743055556</v>
      </c>
    </row>
    <row r="30" spans="1:57">
      <c r="A30" s="1">
        <v>730</v>
      </c>
      <c r="B30" s="1" t="s">
        <v>58</v>
      </c>
      <c r="C30" s="1" t="s">
        <v>21</v>
      </c>
      <c r="D30" s="1">
        <v>10</v>
      </c>
      <c r="E30" s="2">
        <v>45505</v>
      </c>
      <c r="F30" s="1">
        <v>148</v>
      </c>
      <c r="G30" s="1" t="s">
        <v>200</v>
      </c>
      <c r="H30" s="1">
        <v>5198</v>
      </c>
      <c r="I30" s="1" t="s">
        <v>97</v>
      </c>
      <c r="J30" s="1" t="s">
        <v>94</v>
      </c>
      <c r="K30" s="1">
        <v>102.35</v>
      </c>
      <c r="L30" s="1"/>
      <c r="M30" s="1"/>
      <c r="N30" s="1">
        <v>7031771.92</v>
      </c>
      <c r="O30" s="1">
        <v>4831079.68</v>
      </c>
      <c r="P30" s="1">
        <v>0</v>
      </c>
      <c r="Q30" s="1">
        <v>780.11</v>
      </c>
      <c r="R30" s="1">
        <v>179.2</v>
      </c>
      <c r="S30" s="1">
        <v>22.97</v>
      </c>
      <c r="T30" s="1">
        <v>537.6</v>
      </c>
      <c r="U30" s="1">
        <v>7.45</v>
      </c>
      <c r="V30" s="1">
        <v>5.45</v>
      </c>
      <c r="W30" s="1">
        <v>73.15</v>
      </c>
      <c r="X30" s="1">
        <v>1635</v>
      </c>
      <c r="Y30" s="1">
        <v>0</v>
      </c>
      <c r="Z30" s="1">
        <v>0</v>
      </c>
      <c r="AA30" s="1">
        <v>0</v>
      </c>
      <c r="AB30" s="1">
        <v>0</v>
      </c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>
        <v>537.6</v>
      </c>
      <c r="AY30" s="1">
        <v>537.6</v>
      </c>
      <c r="AZ30" s="1">
        <v>0</v>
      </c>
      <c r="BA30" s="1">
        <v>0</v>
      </c>
      <c r="BB30" s="1">
        <v>0</v>
      </c>
      <c r="BC30" s="1">
        <v>537.6</v>
      </c>
      <c r="BD30" s="1" t="s">
        <v>405</v>
      </c>
      <c r="BE30" s="3">
        <v>45588.6743055556</v>
      </c>
    </row>
    <row r="31" spans="1:57">
      <c r="A31" s="1">
        <v>731</v>
      </c>
      <c r="B31" s="1" t="s">
        <v>58</v>
      </c>
      <c r="C31" s="1" t="s">
        <v>21</v>
      </c>
      <c r="D31" s="1">
        <v>10</v>
      </c>
      <c r="E31" s="2">
        <v>45505</v>
      </c>
      <c r="F31" s="1">
        <v>148</v>
      </c>
      <c r="G31" s="1" t="s">
        <v>239</v>
      </c>
      <c r="H31" s="1">
        <v>5214</v>
      </c>
      <c r="I31" s="1" t="s">
        <v>97</v>
      </c>
      <c r="J31" s="1" t="s">
        <v>94</v>
      </c>
      <c r="K31" s="1">
        <v>102.35</v>
      </c>
      <c r="L31" s="1"/>
      <c r="M31" s="1"/>
      <c r="N31" s="1"/>
      <c r="O31" s="1"/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 t="s">
        <v>405</v>
      </c>
      <c r="BE31" s="3">
        <v>45588.6743055556</v>
      </c>
    </row>
    <row r="32" spans="1:57">
      <c r="A32" s="1">
        <v>732</v>
      </c>
      <c r="B32" s="1" t="s">
        <v>58</v>
      </c>
      <c r="C32" s="1" t="s">
        <v>21</v>
      </c>
      <c r="D32" s="1">
        <v>10</v>
      </c>
      <c r="E32" s="2">
        <v>45505</v>
      </c>
      <c r="F32" s="1">
        <v>148</v>
      </c>
      <c r="G32" s="1" t="s">
        <v>201</v>
      </c>
      <c r="H32" s="1">
        <v>5221</v>
      </c>
      <c r="I32" s="1" t="s">
        <v>117</v>
      </c>
      <c r="J32" s="1" t="s">
        <v>94</v>
      </c>
      <c r="K32" s="1">
        <v>102.35</v>
      </c>
      <c r="L32" s="1"/>
      <c r="M32" s="1"/>
      <c r="N32" s="1">
        <v>7031771.92</v>
      </c>
      <c r="O32" s="1">
        <v>5978268.17</v>
      </c>
      <c r="P32" s="1">
        <v>0</v>
      </c>
      <c r="Q32" s="1">
        <v>780.11</v>
      </c>
      <c r="R32" s="1">
        <v>355.55</v>
      </c>
      <c r="S32" s="1">
        <v>45.58</v>
      </c>
      <c r="T32" s="1">
        <v>0</v>
      </c>
      <c r="U32" s="1">
        <v>7.45</v>
      </c>
      <c r="V32" s="1">
        <v>2.26</v>
      </c>
      <c r="W32" s="1">
        <v>30.34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 t="s">
        <v>405</v>
      </c>
      <c r="BE32" s="3">
        <v>45588.6743055556</v>
      </c>
    </row>
    <row r="33" spans="1:57">
      <c r="A33" s="1">
        <v>733</v>
      </c>
      <c r="B33" s="1" t="s">
        <v>58</v>
      </c>
      <c r="C33" s="1" t="s">
        <v>21</v>
      </c>
      <c r="D33" s="1">
        <v>10</v>
      </c>
      <c r="E33" s="2">
        <v>45505</v>
      </c>
      <c r="F33" s="1">
        <v>148</v>
      </c>
      <c r="G33" s="1" t="s">
        <v>202</v>
      </c>
      <c r="H33" s="1">
        <v>5234</v>
      </c>
      <c r="I33" s="1" t="s">
        <v>117</v>
      </c>
      <c r="J33" s="1" t="s">
        <v>94</v>
      </c>
      <c r="K33" s="1">
        <v>102.35</v>
      </c>
      <c r="L33" s="1"/>
      <c r="M33" s="1"/>
      <c r="N33" s="1">
        <v>7031771.92</v>
      </c>
      <c r="O33" s="1">
        <v>3940272.35</v>
      </c>
      <c r="P33" s="1">
        <v>0</v>
      </c>
      <c r="Q33" s="1">
        <v>780.11</v>
      </c>
      <c r="R33" s="1">
        <v>165.71</v>
      </c>
      <c r="S33" s="1">
        <v>21.24</v>
      </c>
      <c r="T33" s="1">
        <v>0</v>
      </c>
      <c r="U33" s="1">
        <v>7.45</v>
      </c>
      <c r="V33" s="1">
        <v>3.66</v>
      </c>
      <c r="W33" s="1">
        <v>49.13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 t="s">
        <v>405</v>
      </c>
      <c r="BE33" s="3">
        <v>45588.6743055556</v>
      </c>
    </row>
    <row r="34" spans="1:57">
      <c r="A34" s="1">
        <v>734</v>
      </c>
      <c r="B34" s="1" t="s">
        <v>58</v>
      </c>
      <c r="C34" s="1" t="s">
        <v>21</v>
      </c>
      <c r="D34" s="1">
        <v>10</v>
      </c>
      <c r="E34" s="2">
        <v>45505</v>
      </c>
      <c r="F34" s="1">
        <v>148</v>
      </c>
      <c r="G34" s="1" t="s">
        <v>203</v>
      </c>
      <c r="H34" s="1">
        <v>5273</v>
      </c>
      <c r="I34" s="1" t="s">
        <v>97</v>
      </c>
      <c r="J34" s="1" t="s">
        <v>94</v>
      </c>
      <c r="K34" s="1">
        <v>102.35</v>
      </c>
      <c r="L34" s="1"/>
      <c r="M34" s="1"/>
      <c r="N34" s="1">
        <v>616646.51</v>
      </c>
      <c r="O34" s="1">
        <v>925995.94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5644</v>
      </c>
      <c r="Z34" s="1">
        <v>0</v>
      </c>
      <c r="AA34" s="1">
        <v>0</v>
      </c>
      <c r="AB34" s="1">
        <v>0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 t="s">
        <v>405</v>
      </c>
      <c r="BE34" s="3">
        <v>45588.6743055556</v>
      </c>
    </row>
    <row r="35" spans="1:57">
      <c r="A35" s="1">
        <v>735</v>
      </c>
      <c r="B35" s="1" t="s">
        <v>58</v>
      </c>
      <c r="C35" s="1" t="s">
        <v>21</v>
      </c>
      <c r="D35" s="1">
        <v>10</v>
      </c>
      <c r="E35" s="2">
        <v>45505</v>
      </c>
      <c r="F35" s="1">
        <v>148</v>
      </c>
      <c r="G35" s="1" t="s">
        <v>205</v>
      </c>
      <c r="H35" s="1">
        <v>5274</v>
      </c>
      <c r="I35" s="1" t="s">
        <v>117</v>
      </c>
      <c r="J35" s="1" t="s">
        <v>94</v>
      </c>
      <c r="K35" s="1">
        <v>102.35</v>
      </c>
      <c r="L35" s="1"/>
      <c r="M35" s="1"/>
      <c r="N35" s="1"/>
      <c r="O35" s="1"/>
      <c r="P35" s="1">
        <v>0</v>
      </c>
      <c r="Q35" s="1">
        <v>0</v>
      </c>
      <c r="R35" s="1">
        <v>-1.38</v>
      </c>
      <c r="S35" s="1">
        <v>0</v>
      </c>
      <c r="T35" s="1">
        <v>-2.76</v>
      </c>
      <c r="U35" s="1">
        <v>0</v>
      </c>
      <c r="V35" s="1">
        <v>1.24</v>
      </c>
      <c r="W35" s="1">
        <v>0</v>
      </c>
      <c r="X35" s="1">
        <v>248</v>
      </c>
      <c r="Y35" s="1">
        <v>0</v>
      </c>
      <c r="Z35" s="1">
        <v>0</v>
      </c>
      <c r="AA35" s="1">
        <v>0</v>
      </c>
      <c r="AB35" s="1">
        <v>0</v>
      </c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>
        <v>-2.76</v>
      </c>
      <c r="AY35" s="1">
        <v>-2.76</v>
      </c>
      <c r="AZ35" s="1">
        <v>0</v>
      </c>
      <c r="BA35" s="1">
        <v>0</v>
      </c>
      <c r="BB35" s="1">
        <v>0</v>
      </c>
      <c r="BC35" s="1">
        <v>-2.76</v>
      </c>
      <c r="BD35" s="1" t="s">
        <v>405</v>
      </c>
      <c r="BE35" s="3">
        <v>45588.6743055556</v>
      </c>
    </row>
    <row r="36" spans="1:57">
      <c r="A36" s="1">
        <v>736</v>
      </c>
      <c r="B36" s="1" t="s">
        <v>58</v>
      </c>
      <c r="C36" s="1" t="s">
        <v>21</v>
      </c>
      <c r="D36" s="1">
        <v>10</v>
      </c>
      <c r="E36" s="2">
        <v>45505</v>
      </c>
      <c r="F36" s="1">
        <v>148</v>
      </c>
      <c r="G36" s="1" t="s">
        <v>206</v>
      </c>
      <c r="H36" s="1">
        <v>5312</v>
      </c>
      <c r="I36" s="1" t="s">
        <v>97</v>
      </c>
      <c r="J36" s="1" t="s">
        <v>94</v>
      </c>
      <c r="K36" s="1">
        <v>102.35</v>
      </c>
      <c r="L36" s="1"/>
      <c r="M36" s="1"/>
      <c r="N36" s="1">
        <v>7031771.92</v>
      </c>
      <c r="O36" s="1">
        <v>9110624.72</v>
      </c>
      <c r="P36" s="1">
        <v>0</v>
      </c>
      <c r="Q36" s="1">
        <v>780.11</v>
      </c>
      <c r="R36" s="1">
        <v>458.62</v>
      </c>
      <c r="S36" s="1">
        <v>58.79</v>
      </c>
      <c r="T36" s="1">
        <v>1375.86</v>
      </c>
      <c r="U36" s="1">
        <v>7.45</v>
      </c>
      <c r="V36" s="1">
        <v>7.32</v>
      </c>
      <c r="W36" s="1">
        <v>98.26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>
        <v>1375.86</v>
      </c>
      <c r="AY36" s="1">
        <v>1375.86</v>
      </c>
      <c r="AZ36" s="1">
        <v>0</v>
      </c>
      <c r="BA36" s="1">
        <v>0</v>
      </c>
      <c r="BB36" s="1">
        <v>0</v>
      </c>
      <c r="BC36" s="1">
        <v>1375.86</v>
      </c>
      <c r="BD36" s="1" t="s">
        <v>405</v>
      </c>
      <c r="BE36" s="3">
        <v>45588.6743055556</v>
      </c>
    </row>
    <row r="37" spans="1:57">
      <c r="A37" s="1">
        <v>737</v>
      </c>
      <c r="B37" s="1" t="s">
        <v>58</v>
      </c>
      <c r="C37" s="1" t="s">
        <v>21</v>
      </c>
      <c r="D37" s="1">
        <v>10</v>
      </c>
      <c r="E37" s="2">
        <v>45505</v>
      </c>
      <c r="F37" s="1">
        <v>148</v>
      </c>
      <c r="G37" s="1" t="s">
        <v>207</v>
      </c>
      <c r="H37" s="1">
        <v>5313</v>
      </c>
      <c r="I37" s="1" t="s">
        <v>97</v>
      </c>
      <c r="J37" s="1" t="s">
        <v>94</v>
      </c>
      <c r="K37" s="1">
        <v>102.35</v>
      </c>
      <c r="L37" s="1"/>
      <c r="M37" s="1"/>
      <c r="N37" s="1">
        <v>7031771.92</v>
      </c>
      <c r="O37" s="1">
        <v>4913225.26</v>
      </c>
      <c r="P37" s="1">
        <v>0</v>
      </c>
      <c r="Q37" s="1">
        <v>780.11</v>
      </c>
      <c r="R37" s="1">
        <v>211.13</v>
      </c>
      <c r="S37" s="1">
        <v>27.06</v>
      </c>
      <c r="T37" s="1">
        <v>633.39</v>
      </c>
      <c r="U37" s="1">
        <v>7.45</v>
      </c>
      <c r="V37" s="1">
        <v>3.11</v>
      </c>
      <c r="W37" s="1">
        <v>41.74</v>
      </c>
      <c r="X37" s="1">
        <v>933</v>
      </c>
      <c r="Y37" s="1">
        <v>0</v>
      </c>
      <c r="Z37" s="1">
        <v>0</v>
      </c>
      <c r="AA37" s="1">
        <v>0</v>
      </c>
      <c r="AB37" s="1">
        <v>0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>
        <v>633.39</v>
      </c>
      <c r="AY37" s="1">
        <v>633.39</v>
      </c>
      <c r="AZ37" s="1">
        <v>0</v>
      </c>
      <c r="BA37" s="1">
        <v>0</v>
      </c>
      <c r="BB37" s="1">
        <v>0</v>
      </c>
      <c r="BC37" s="1">
        <v>633.39</v>
      </c>
      <c r="BD37" s="1" t="s">
        <v>405</v>
      </c>
      <c r="BE37" s="3">
        <v>45588.6743055556</v>
      </c>
    </row>
    <row r="38" spans="1:57">
      <c r="A38" s="1">
        <v>738</v>
      </c>
      <c r="B38" s="1" t="s">
        <v>58</v>
      </c>
      <c r="C38" s="1" t="s">
        <v>21</v>
      </c>
      <c r="D38" s="1">
        <v>10</v>
      </c>
      <c r="E38" s="2">
        <v>45505</v>
      </c>
      <c r="F38" s="1">
        <v>148</v>
      </c>
      <c r="G38" s="1" t="s">
        <v>220</v>
      </c>
      <c r="H38" s="1">
        <v>5314</v>
      </c>
      <c r="I38" s="1" t="s">
        <v>97</v>
      </c>
      <c r="J38" s="1" t="s">
        <v>129</v>
      </c>
      <c r="K38" s="1">
        <v>102.35</v>
      </c>
      <c r="L38" s="1"/>
      <c r="M38" s="1"/>
      <c r="N38" s="1">
        <v>7031771.92</v>
      </c>
      <c r="O38" s="1">
        <v>4782182.34</v>
      </c>
      <c r="P38" s="1">
        <v>0</v>
      </c>
      <c r="Q38" s="1">
        <v>780.11</v>
      </c>
      <c r="R38" s="1">
        <v>0</v>
      </c>
      <c r="S38" s="1">
        <v>0</v>
      </c>
      <c r="T38" s="1">
        <v>0</v>
      </c>
      <c r="U38" s="1">
        <v>7.45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 t="s">
        <v>405</v>
      </c>
      <c r="BE38" s="3">
        <v>45588.6743055556</v>
      </c>
    </row>
    <row r="39" spans="1:57">
      <c r="A39" s="1">
        <v>739</v>
      </c>
      <c r="B39" s="1" t="s">
        <v>58</v>
      </c>
      <c r="C39" s="1" t="s">
        <v>21</v>
      </c>
      <c r="D39" s="1">
        <v>10</v>
      </c>
      <c r="E39" s="2">
        <v>45505</v>
      </c>
      <c r="F39" s="1">
        <v>148</v>
      </c>
      <c r="G39" s="1" t="s">
        <v>208</v>
      </c>
      <c r="H39" s="1">
        <v>5315</v>
      </c>
      <c r="I39" s="1" t="s">
        <v>93</v>
      </c>
      <c r="J39" s="1" t="s">
        <v>94</v>
      </c>
      <c r="K39" s="1">
        <v>102.35</v>
      </c>
      <c r="L39" s="1"/>
      <c r="M39" s="1"/>
      <c r="N39" s="1">
        <v>7031771.92</v>
      </c>
      <c r="O39" s="1">
        <v>8468621.83</v>
      </c>
      <c r="P39" s="1">
        <v>0</v>
      </c>
      <c r="Q39" s="1">
        <v>780.11</v>
      </c>
      <c r="R39" s="1">
        <v>308.9</v>
      </c>
      <c r="S39" s="1">
        <v>39.6</v>
      </c>
      <c r="T39" s="1">
        <v>1235.6</v>
      </c>
      <c r="U39" s="1">
        <v>7.45</v>
      </c>
      <c r="V39" s="1">
        <v>8.74</v>
      </c>
      <c r="W39" s="1">
        <v>117.32</v>
      </c>
      <c r="X39" s="1">
        <v>3496</v>
      </c>
      <c r="Y39" s="1">
        <v>0</v>
      </c>
      <c r="Z39" s="1">
        <v>0</v>
      </c>
      <c r="AA39" s="1">
        <v>0</v>
      </c>
      <c r="AB39" s="1">
        <v>0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>
        <v>1235.6</v>
      </c>
      <c r="AY39" s="1">
        <v>1235.6</v>
      </c>
      <c r="AZ39" s="1">
        <v>0</v>
      </c>
      <c r="BA39" s="1">
        <v>0</v>
      </c>
      <c r="BB39" s="1">
        <v>0</v>
      </c>
      <c r="BC39" s="1">
        <v>1235.6</v>
      </c>
      <c r="BD39" s="1" t="s">
        <v>405</v>
      </c>
      <c r="BE39" s="3">
        <v>45588.6743055556</v>
      </c>
    </row>
    <row r="40" spans="1:57">
      <c r="A40" s="1">
        <v>740</v>
      </c>
      <c r="B40" s="1" t="s">
        <v>58</v>
      </c>
      <c r="C40" s="1" t="s">
        <v>21</v>
      </c>
      <c r="D40" s="1">
        <v>10</v>
      </c>
      <c r="E40" s="2">
        <v>45505</v>
      </c>
      <c r="F40" s="1">
        <v>148</v>
      </c>
      <c r="G40" s="1" t="s">
        <v>209</v>
      </c>
      <c r="H40" s="1">
        <v>5344</v>
      </c>
      <c r="I40" s="1" t="s">
        <v>97</v>
      </c>
      <c r="J40" s="1" t="s">
        <v>94</v>
      </c>
      <c r="K40" s="1">
        <v>102.35</v>
      </c>
      <c r="L40" s="1"/>
      <c r="M40" s="1"/>
      <c r="N40" s="1">
        <v>770635.49</v>
      </c>
      <c r="O40" s="1">
        <v>1012430.38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7053</v>
      </c>
      <c r="Z40" s="1">
        <v>0</v>
      </c>
      <c r="AA40" s="1">
        <v>0</v>
      </c>
      <c r="AB40" s="1">
        <v>0</v>
      </c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 t="s">
        <v>405</v>
      </c>
      <c r="BE40" s="3">
        <v>45588.6743055556</v>
      </c>
    </row>
    <row r="41" spans="1:57">
      <c r="A41" s="1">
        <v>741</v>
      </c>
      <c r="B41" s="1" t="s">
        <v>58</v>
      </c>
      <c r="C41" s="1" t="s">
        <v>21</v>
      </c>
      <c r="D41" s="1">
        <v>10</v>
      </c>
      <c r="E41" s="2">
        <v>45505</v>
      </c>
      <c r="F41" s="1">
        <v>148</v>
      </c>
      <c r="G41" s="1" t="s">
        <v>164</v>
      </c>
      <c r="H41" s="1">
        <v>5345</v>
      </c>
      <c r="I41" s="1" t="s">
        <v>97</v>
      </c>
      <c r="J41" s="1" t="s">
        <v>94</v>
      </c>
      <c r="K41" s="1">
        <v>102.35</v>
      </c>
      <c r="L41" s="1"/>
      <c r="M41" s="1"/>
      <c r="N41" s="1">
        <v>770635.49</v>
      </c>
      <c r="O41" s="1">
        <v>875505.98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7053</v>
      </c>
      <c r="Z41" s="1">
        <v>0</v>
      </c>
      <c r="AA41" s="1">
        <v>0</v>
      </c>
      <c r="AB41" s="1">
        <v>0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 t="s">
        <v>405</v>
      </c>
      <c r="BE41" s="3">
        <v>45588.6743055556</v>
      </c>
    </row>
    <row r="42" s="4" customFormat="1" spans="1:57">
      <c r="A42" s="5">
        <v>742</v>
      </c>
      <c r="B42" s="5" t="s">
        <v>58</v>
      </c>
      <c r="C42" s="5" t="s">
        <v>21</v>
      </c>
      <c r="D42" s="5">
        <v>10</v>
      </c>
      <c r="E42" s="6">
        <v>45505</v>
      </c>
      <c r="F42" s="5">
        <v>148</v>
      </c>
      <c r="G42" s="5" t="s">
        <v>210</v>
      </c>
      <c r="H42" s="5">
        <v>5358</v>
      </c>
      <c r="I42" s="5" t="s">
        <v>97</v>
      </c>
      <c r="J42" s="5" t="s">
        <v>94</v>
      </c>
      <c r="K42" s="5">
        <v>102.35</v>
      </c>
      <c r="L42" s="5"/>
      <c r="M42" s="5"/>
      <c r="N42" s="5">
        <v>7031771.92</v>
      </c>
      <c r="O42" s="5">
        <v>6706965.27</v>
      </c>
      <c r="P42" s="5">
        <v>0</v>
      </c>
      <c r="Q42" s="5">
        <v>780.11</v>
      </c>
      <c r="R42" s="5">
        <v>429.95</v>
      </c>
      <c r="S42" s="5">
        <v>55.11</v>
      </c>
      <c r="T42" s="5">
        <v>0</v>
      </c>
      <c r="U42" s="5">
        <v>7.45</v>
      </c>
      <c r="V42" s="5">
        <v>3.87</v>
      </c>
      <c r="W42" s="5">
        <v>51.95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 t="s">
        <v>405</v>
      </c>
      <c r="BE42" s="7">
        <v>45588.6743055556</v>
      </c>
    </row>
    <row r="43" spans="1:57">
      <c r="A43" s="1">
        <v>667</v>
      </c>
      <c r="B43" s="1" t="s">
        <v>58</v>
      </c>
      <c r="C43" s="1" t="s">
        <v>22</v>
      </c>
      <c r="D43" s="1">
        <v>7</v>
      </c>
      <c r="E43" s="2">
        <v>45505</v>
      </c>
      <c r="F43" s="1">
        <v>148</v>
      </c>
      <c r="G43" s="1" t="s">
        <v>244</v>
      </c>
      <c r="H43" s="1">
        <v>2100</v>
      </c>
      <c r="I43" s="1" t="s">
        <v>97</v>
      </c>
      <c r="J43" s="1" t="s">
        <v>94</v>
      </c>
      <c r="K43" s="1">
        <v>104.04</v>
      </c>
      <c r="L43" s="1"/>
      <c r="M43" s="1"/>
      <c r="N43" s="1"/>
      <c r="O43" s="1"/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0.74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 t="s">
        <v>405</v>
      </c>
      <c r="BE43" s="3">
        <v>45588.6743055556</v>
      </c>
    </row>
    <row r="44" spans="1:57">
      <c r="A44" s="1">
        <v>668</v>
      </c>
      <c r="B44" s="1" t="s">
        <v>58</v>
      </c>
      <c r="C44" s="1" t="s">
        <v>22</v>
      </c>
      <c r="D44" s="1">
        <v>7</v>
      </c>
      <c r="E44" s="2">
        <v>45505</v>
      </c>
      <c r="F44" s="1">
        <v>148</v>
      </c>
      <c r="G44" s="1" t="s">
        <v>245</v>
      </c>
      <c r="H44" s="1">
        <v>2102</v>
      </c>
      <c r="I44" s="1" t="s">
        <v>97</v>
      </c>
      <c r="J44" s="1" t="s">
        <v>94</v>
      </c>
      <c r="K44" s="1">
        <v>104.04</v>
      </c>
      <c r="L44" s="1"/>
      <c r="M44" s="1"/>
      <c r="N44" s="1"/>
      <c r="O44" s="1"/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0.44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 t="s">
        <v>405</v>
      </c>
      <c r="BE44" s="3">
        <v>45588.6743055556</v>
      </c>
    </row>
    <row r="45" spans="1:57">
      <c r="A45" s="1">
        <v>669</v>
      </c>
      <c r="B45" s="1" t="s">
        <v>58</v>
      </c>
      <c r="C45" s="1" t="s">
        <v>22</v>
      </c>
      <c r="D45" s="1">
        <v>7</v>
      </c>
      <c r="E45" s="2">
        <v>45505</v>
      </c>
      <c r="F45" s="1">
        <v>148</v>
      </c>
      <c r="G45" s="1" t="s">
        <v>246</v>
      </c>
      <c r="H45" s="1">
        <v>2171</v>
      </c>
      <c r="I45" s="1" t="s">
        <v>97</v>
      </c>
      <c r="J45" s="1" t="s">
        <v>94</v>
      </c>
      <c r="K45" s="1">
        <v>104.04</v>
      </c>
      <c r="L45" s="1"/>
      <c r="M45" s="1"/>
      <c r="N45" s="1">
        <v>11416219.17</v>
      </c>
      <c r="O45" s="1">
        <v>9185818.34</v>
      </c>
      <c r="P45" s="1">
        <v>0</v>
      </c>
      <c r="Q45" s="1">
        <v>1282.12</v>
      </c>
      <c r="R45" s="1">
        <v>563.6</v>
      </c>
      <c r="S45" s="1">
        <v>43.96</v>
      </c>
      <c r="T45" s="1">
        <v>1690.8</v>
      </c>
      <c r="U45" s="1">
        <v>10.77</v>
      </c>
      <c r="V45" s="1">
        <v>5.13</v>
      </c>
      <c r="W45" s="1">
        <v>47.63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>
        <v>1690.8</v>
      </c>
      <c r="AY45" s="1">
        <v>1690.8</v>
      </c>
      <c r="AZ45" s="1">
        <v>0</v>
      </c>
      <c r="BA45" s="1">
        <v>0</v>
      </c>
      <c r="BB45" s="1">
        <v>0</v>
      </c>
      <c r="BC45" s="1">
        <v>1690.8</v>
      </c>
      <c r="BD45" s="1" t="s">
        <v>405</v>
      </c>
      <c r="BE45" s="3">
        <v>45588.6743055556</v>
      </c>
    </row>
    <row r="46" spans="1:57">
      <c r="A46" s="1">
        <v>670</v>
      </c>
      <c r="B46" s="1" t="s">
        <v>58</v>
      </c>
      <c r="C46" s="1" t="s">
        <v>22</v>
      </c>
      <c r="D46" s="1">
        <v>7</v>
      </c>
      <c r="E46" s="2">
        <v>45505</v>
      </c>
      <c r="F46" s="1">
        <v>148</v>
      </c>
      <c r="G46" s="1" t="s">
        <v>273</v>
      </c>
      <c r="H46" s="1">
        <v>2176</v>
      </c>
      <c r="I46" s="1" t="s">
        <v>93</v>
      </c>
      <c r="J46" s="1" t="s">
        <v>129</v>
      </c>
      <c r="K46" s="1">
        <v>104.04</v>
      </c>
      <c r="L46" s="1"/>
      <c r="M46" s="1"/>
      <c r="N46" s="1">
        <v>1137978.58</v>
      </c>
      <c r="O46" s="1">
        <v>936243.3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10416</v>
      </c>
      <c r="Z46" s="1">
        <v>2435</v>
      </c>
      <c r="AA46" s="1">
        <v>23.38</v>
      </c>
      <c r="AB46" s="1">
        <v>1</v>
      </c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 t="s">
        <v>405</v>
      </c>
      <c r="BE46" s="3">
        <v>45588.6743055556</v>
      </c>
    </row>
    <row r="47" spans="1:57">
      <c r="A47" s="1">
        <v>671</v>
      </c>
      <c r="B47" s="1" t="s">
        <v>58</v>
      </c>
      <c r="C47" s="1" t="s">
        <v>22</v>
      </c>
      <c r="D47" s="1">
        <v>7</v>
      </c>
      <c r="E47" s="2">
        <v>45505</v>
      </c>
      <c r="F47" s="1">
        <v>148</v>
      </c>
      <c r="G47" s="1" t="s">
        <v>247</v>
      </c>
      <c r="H47" s="1">
        <v>2798</v>
      </c>
      <c r="I47" s="1" t="s">
        <v>93</v>
      </c>
      <c r="J47" s="1" t="s">
        <v>94</v>
      </c>
      <c r="K47" s="1">
        <v>104.04</v>
      </c>
      <c r="L47" s="1"/>
      <c r="M47" s="1"/>
      <c r="N47" s="1">
        <v>9512169.65</v>
      </c>
      <c r="O47" s="1">
        <v>10700098.88</v>
      </c>
      <c r="P47" s="1">
        <v>0</v>
      </c>
      <c r="Q47" s="1">
        <v>1068.32</v>
      </c>
      <c r="R47" s="1">
        <v>686.57</v>
      </c>
      <c r="S47" s="1">
        <v>64.27</v>
      </c>
      <c r="T47" s="1">
        <v>2746.28</v>
      </c>
      <c r="U47" s="1">
        <v>8.97</v>
      </c>
      <c r="V47" s="1">
        <v>10.15</v>
      </c>
      <c r="W47" s="1">
        <v>113.15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>
        <v>2746.28</v>
      </c>
      <c r="AY47" s="1">
        <v>2746.28</v>
      </c>
      <c r="AZ47" s="1">
        <v>0</v>
      </c>
      <c r="BA47" s="1">
        <v>0</v>
      </c>
      <c r="BB47" s="1">
        <v>0</v>
      </c>
      <c r="BC47" s="1">
        <v>2746.28</v>
      </c>
      <c r="BD47" s="1" t="s">
        <v>405</v>
      </c>
      <c r="BE47" s="3">
        <v>45588.6743055556</v>
      </c>
    </row>
    <row r="48" spans="1:57">
      <c r="A48" s="1">
        <v>672</v>
      </c>
      <c r="B48" s="1" t="s">
        <v>58</v>
      </c>
      <c r="C48" s="1" t="s">
        <v>22</v>
      </c>
      <c r="D48" s="1">
        <v>7</v>
      </c>
      <c r="E48" s="2">
        <v>45505</v>
      </c>
      <c r="F48" s="1">
        <v>148</v>
      </c>
      <c r="G48" s="1" t="s">
        <v>248</v>
      </c>
      <c r="H48" s="1">
        <v>3080</v>
      </c>
      <c r="I48" s="1" t="s">
        <v>97</v>
      </c>
      <c r="J48" s="1" t="s">
        <v>94</v>
      </c>
      <c r="K48" s="1">
        <v>104.04</v>
      </c>
      <c r="L48" s="1"/>
      <c r="M48" s="1"/>
      <c r="N48" s="1">
        <v>9512169.65</v>
      </c>
      <c r="O48" s="1">
        <v>10934435.64</v>
      </c>
      <c r="P48" s="1">
        <v>0</v>
      </c>
      <c r="Q48" s="1">
        <v>1068.32</v>
      </c>
      <c r="R48" s="1">
        <v>744.74</v>
      </c>
      <c r="S48" s="1">
        <v>69.71</v>
      </c>
      <c r="T48" s="1">
        <v>2234.22</v>
      </c>
      <c r="U48" s="1">
        <v>8.97</v>
      </c>
      <c r="V48" s="1">
        <v>2.6</v>
      </c>
      <c r="W48" s="1">
        <v>28.99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>
        <v>2234.22</v>
      </c>
      <c r="AY48" s="1">
        <v>2234.22</v>
      </c>
      <c r="AZ48" s="1">
        <v>0</v>
      </c>
      <c r="BA48" s="1">
        <v>0</v>
      </c>
      <c r="BB48" s="1">
        <v>0</v>
      </c>
      <c r="BC48" s="1">
        <v>2234.22</v>
      </c>
      <c r="BD48" s="1" t="s">
        <v>405</v>
      </c>
      <c r="BE48" s="3">
        <v>45588.6743055556</v>
      </c>
    </row>
    <row r="49" spans="1:57">
      <c r="A49" s="1">
        <v>673</v>
      </c>
      <c r="B49" s="1" t="s">
        <v>58</v>
      </c>
      <c r="C49" s="1" t="s">
        <v>22</v>
      </c>
      <c r="D49" s="1">
        <v>7</v>
      </c>
      <c r="E49" s="2">
        <v>45505</v>
      </c>
      <c r="F49" s="1">
        <v>148</v>
      </c>
      <c r="G49" s="1" t="s">
        <v>249</v>
      </c>
      <c r="H49" s="1">
        <v>3213</v>
      </c>
      <c r="I49" s="1" t="s">
        <v>93</v>
      </c>
      <c r="J49" s="1" t="s">
        <v>94</v>
      </c>
      <c r="K49" s="1">
        <v>104.04</v>
      </c>
      <c r="L49" s="1"/>
      <c r="M49" s="1"/>
      <c r="N49" s="1">
        <v>11416219.17</v>
      </c>
      <c r="O49" s="1">
        <v>3469863.54</v>
      </c>
      <c r="P49" s="1">
        <v>0</v>
      </c>
      <c r="Q49" s="1">
        <v>1282.12</v>
      </c>
      <c r="R49" s="1">
        <v>85.77</v>
      </c>
      <c r="S49" s="1">
        <v>6.69</v>
      </c>
      <c r="T49" s="1">
        <v>0</v>
      </c>
      <c r="U49" s="1">
        <v>10.77</v>
      </c>
      <c r="V49" s="1">
        <v>1.44</v>
      </c>
      <c r="W49" s="1">
        <v>13.37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 t="s">
        <v>405</v>
      </c>
      <c r="BE49" s="3">
        <v>45588.6743055556</v>
      </c>
    </row>
    <row r="50" spans="1:57">
      <c r="A50" s="1">
        <v>674</v>
      </c>
      <c r="B50" s="1" t="s">
        <v>58</v>
      </c>
      <c r="C50" s="1" t="s">
        <v>22</v>
      </c>
      <c r="D50" s="1">
        <v>7</v>
      </c>
      <c r="E50" s="2">
        <v>45505</v>
      </c>
      <c r="F50" s="1">
        <v>148</v>
      </c>
      <c r="G50" s="1" t="s">
        <v>274</v>
      </c>
      <c r="H50" s="1">
        <v>3391</v>
      </c>
      <c r="I50" s="1" t="s">
        <v>93</v>
      </c>
      <c r="J50" s="1" t="s">
        <v>129</v>
      </c>
      <c r="K50" s="1">
        <v>104.04</v>
      </c>
      <c r="L50" s="1"/>
      <c r="M50" s="1"/>
      <c r="N50" s="1">
        <v>1137978.58</v>
      </c>
      <c r="O50" s="1">
        <v>1151820.76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10416</v>
      </c>
      <c r="Z50" s="1">
        <v>2820</v>
      </c>
      <c r="AA50" s="1">
        <v>27.07</v>
      </c>
      <c r="AB50" s="1">
        <v>1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 t="s">
        <v>405</v>
      </c>
      <c r="BE50" s="3">
        <v>45588.6743055556</v>
      </c>
    </row>
    <row r="51" spans="1:57">
      <c r="A51" s="1">
        <v>675</v>
      </c>
      <c r="B51" s="1" t="s">
        <v>58</v>
      </c>
      <c r="C51" s="1" t="s">
        <v>22</v>
      </c>
      <c r="D51" s="1">
        <v>7</v>
      </c>
      <c r="E51" s="2">
        <v>45505</v>
      </c>
      <c r="F51" s="1">
        <v>148</v>
      </c>
      <c r="G51" s="1" t="s">
        <v>250</v>
      </c>
      <c r="H51" s="1">
        <v>3720</v>
      </c>
      <c r="I51" s="1" t="s">
        <v>97</v>
      </c>
      <c r="J51" s="1" t="s">
        <v>94</v>
      </c>
      <c r="K51" s="1">
        <v>104.04</v>
      </c>
      <c r="L51" s="1"/>
      <c r="M51" s="1"/>
      <c r="N51" s="1">
        <v>9512169.65</v>
      </c>
      <c r="O51" s="1">
        <v>11542301.48</v>
      </c>
      <c r="P51" s="1">
        <v>0</v>
      </c>
      <c r="Q51" s="1">
        <v>1068.32</v>
      </c>
      <c r="R51" s="1">
        <v>841.89</v>
      </c>
      <c r="S51" s="1">
        <v>78.81</v>
      </c>
      <c r="T51" s="1">
        <v>2525.67</v>
      </c>
      <c r="U51" s="1">
        <v>8.97</v>
      </c>
      <c r="V51" s="1">
        <v>5.56</v>
      </c>
      <c r="W51" s="1">
        <v>61.98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>
        <v>2525.67</v>
      </c>
      <c r="AY51" s="1">
        <v>2525.67</v>
      </c>
      <c r="AZ51" s="1">
        <v>0</v>
      </c>
      <c r="BA51" s="1">
        <v>0</v>
      </c>
      <c r="BB51" s="1">
        <v>0</v>
      </c>
      <c r="BC51" s="1">
        <v>2525.67</v>
      </c>
      <c r="BD51" s="1" t="s">
        <v>405</v>
      </c>
      <c r="BE51" s="3">
        <v>45588.6743055556</v>
      </c>
    </row>
    <row r="52" spans="1:57">
      <c r="A52" s="1">
        <v>676</v>
      </c>
      <c r="B52" s="1" t="s">
        <v>58</v>
      </c>
      <c r="C52" s="1" t="s">
        <v>22</v>
      </c>
      <c r="D52" s="1">
        <v>7</v>
      </c>
      <c r="E52" s="2">
        <v>45505</v>
      </c>
      <c r="F52" s="1">
        <v>148</v>
      </c>
      <c r="G52" s="1" t="s">
        <v>251</v>
      </c>
      <c r="H52" s="1">
        <v>4472</v>
      </c>
      <c r="I52" s="1" t="s">
        <v>93</v>
      </c>
      <c r="J52" s="1" t="s">
        <v>94</v>
      </c>
      <c r="K52" s="1">
        <v>104.04</v>
      </c>
      <c r="L52" s="1"/>
      <c r="M52" s="1"/>
      <c r="N52" s="1">
        <v>11416219.17</v>
      </c>
      <c r="O52" s="1">
        <v>11454224.72</v>
      </c>
      <c r="P52" s="1">
        <v>0</v>
      </c>
      <c r="Q52" s="1">
        <v>1282.12</v>
      </c>
      <c r="R52" s="1">
        <v>501.56</v>
      </c>
      <c r="S52" s="1">
        <v>39.12</v>
      </c>
      <c r="T52" s="1">
        <v>2006.24</v>
      </c>
      <c r="U52" s="1">
        <v>10.77</v>
      </c>
      <c r="V52" s="1">
        <v>8.79</v>
      </c>
      <c r="W52" s="1">
        <v>81.62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>
        <v>2006.24</v>
      </c>
      <c r="AY52" s="1">
        <v>2006.24</v>
      </c>
      <c r="AZ52" s="1">
        <v>0</v>
      </c>
      <c r="BA52" s="1">
        <v>0</v>
      </c>
      <c r="BB52" s="1">
        <v>0</v>
      </c>
      <c r="BC52" s="1">
        <v>2006.24</v>
      </c>
      <c r="BD52" s="1" t="s">
        <v>405</v>
      </c>
      <c r="BE52" s="3">
        <v>45588.6743055556</v>
      </c>
    </row>
    <row r="53" spans="1:57">
      <c r="A53" s="1">
        <v>677</v>
      </c>
      <c r="B53" s="1" t="s">
        <v>58</v>
      </c>
      <c r="C53" s="1" t="s">
        <v>22</v>
      </c>
      <c r="D53" s="1">
        <v>7</v>
      </c>
      <c r="E53" s="2">
        <v>45505</v>
      </c>
      <c r="F53" s="1">
        <v>148</v>
      </c>
      <c r="G53" s="1" t="s">
        <v>252</v>
      </c>
      <c r="H53" s="1">
        <v>4649</v>
      </c>
      <c r="I53" s="1" t="s">
        <v>97</v>
      </c>
      <c r="J53" s="1" t="s">
        <v>94</v>
      </c>
      <c r="K53" s="1">
        <v>104.04</v>
      </c>
      <c r="L53" s="1"/>
      <c r="M53" s="1"/>
      <c r="N53" s="1">
        <v>7611670.89</v>
      </c>
      <c r="O53" s="1">
        <v>6600679.45</v>
      </c>
      <c r="P53" s="1">
        <v>0</v>
      </c>
      <c r="Q53" s="1">
        <v>854.85</v>
      </c>
      <c r="R53" s="1">
        <v>194.62</v>
      </c>
      <c r="S53" s="1">
        <v>22.77</v>
      </c>
      <c r="T53" s="1">
        <v>583.86</v>
      </c>
      <c r="U53" s="1">
        <v>7.18</v>
      </c>
      <c r="V53" s="1">
        <v>4.76</v>
      </c>
      <c r="W53" s="1">
        <v>66.3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>
        <v>583.86</v>
      </c>
      <c r="AY53" s="1">
        <v>583.86</v>
      </c>
      <c r="AZ53" s="1">
        <v>0</v>
      </c>
      <c r="BA53" s="1">
        <v>0</v>
      </c>
      <c r="BB53" s="1">
        <v>0</v>
      </c>
      <c r="BC53" s="1">
        <v>583.86</v>
      </c>
      <c r="BD53" s="1" t="s">
        <v>405</v>
      </c>
      <c r="BE53" s="3">
        <v>45588.6743055556</v>
      </c>
    </row>
    <row r="54" spans="1:57">
      <c r="A54" s="1">
        <v>678</v>
      </c>
      <c r="B54" s="1" t="s">
        <v>58</v>
      </c>
      <c r="C54" s="1" t="s">
        <v>22</v>
      </c>
      <c r="D54" s="1">
        <v>7</v>
      </c>
      <c r="E54" s="2">
        <v>45505</v>
      </c>
      <c r="F54" s="1">
        <v>148</v>
      </c>
      <c r="G54" s="1" t="s">
        <v>275</v>
      </c>
      <c r="H54" s="1">
        <v>4654</v>
      </c>
      <c r="I54" s="1" t="s">
        <v>97</v>
      </c>
      <c r="J54" s="1" t="s">
        <v>129</v>
      </c>
      <c r="K54" s="1">
        <v>104.04</v>
      </c>
      <c r="L54" s="1"/>
      <c r="M54" s="1"/>
      <c r="N54" s="1">
        <v>9512169.65</v>
      </c>
      <c r="O54" s="1">
        <v>15281619.92</v>
      </c>
      <c r="P54" s="1">
        <v>0</v>
      </c>
      <c r="Q54" s="1">
        <v>1068.32</v>
      </c>
      <c r="R54" s="1">
        <v>0</v>
      </c>
      <c r="S54" s="1">
        <v>0</v>
      </c>
      <c r="T54" s="1">
        <v>0</v>
      </c>
      <c r="U54" s="1">
        <v>8.97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 t="s">
        <v>405</v>
      </c>
      <c r="BE54" s="3">
        <v>45588.6743055556</v>
      </c>
    </row>
    <row r="55" spans="1:57">
      <c r="A55" s="1">
        <v>679</v>
      </c>
      <c r="B55" s="1" t="s">
        <v>58</v>
      </c>
      <c r="C55" s="1" t="s">
        <v>22</v>
      </c>
      <c r="D55" s="1">
        <v>7</v>
      </c>
      <c r="E55" s="2">
        <v>45505</v>
      </c>
      <c r="F55" s="1">
        <v>148</v>
      </c>
      <c r="G55" s="1" t="s">
        <v>276</v>
      </c>
      <c r="H55" s="1">
        <v>4794</v>
      </c>
      <c r="I55" s="1" t="s">
        <v>93</v>
      </c>
      <c r="J55" s="1" t="s">
        <v>129</v>
      </c>
      <c r="K55" s="1">
        <v>104.04</v>
      </c>
      <c r="L55" s="1"/>
      <c r="M55" s="1"/>
      <c r="N55" s="1">
        <v>9512169.65</v>
      </c>
      <c r="O55" s="1">
        <v>9242568.18</v>
      </c>
      <c r="P55" s="1">
        <v>0</v>
      </c>
      <c r="Q55" s="1">
        <v>1068.32</v>
      </c>
      <c r="R55" s="1">
        <v>0</v>
      </c>
      <c r="S55" s="1">
        <v>0</v>
      </c>
      <c r="T55" s="1">
        <v>0</v>
      </c>
      <c r="U55" s="1">
        <v>8.97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 t="s">
        <v>405</v>
      </c>
      <c r="BE55" s="3">
        <v>45588.6743055556</v>
      </c>
    </row>
    <row r="56" spans="1:57">
      <c r="A56" s="1">
        <v>680</v>
      </c>
      <c r="B56" s="1" t="s">
        <v>58</v>
      </c>
      <c r="C56" s="1" t="s">
        <v>22</v>
      </c>
      <c r="D56" s="1">
        <v>7</v>
      </c>
      <c r="E56" s="2">
        <v>45505</v>
      </c>
      <c r="F56" s="1">
        <v>148</v>
      </c>
      <c r="G56" s="1" t="s">
        <v>277</v>
      </c>
      <c r="H56" s="1">
        <v>4817</v>
      </c>
      <c r="I56" s="1" t="s">
        <v>93</v>
      </c>
      <c r="J56" s="1" t="s">
        <v>129</v>
      </c>
      <c r="K56" s="1">
        <v>104.04</v>
      </c>
      <c r="L56" s="1"/>
      <c r="M56" s="1"/>
      <c r="N56" s="1">
        <v>9512169.65</v>
      </c>
      <c r="O56" s="1">
        <v>9940190.77</v>
      </c>
      <c r="P56" s="1">
        <v>0</v>
      </c>
      <c r="Q56" s="1">
        <v>1068.32</v>
      </c>
      <c r="R56" s="1">
        <v>0</v>
      </c>
      <c r="S56" s="1">
        <v>0</v>
      </c>
      <c r="T56" s="1">
        <v>0</v>
      </c>
      <c r="U56" s="1">
        <v>8.97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 t="s">
        <v>405</v>
      </c>
      <c r="BE56" s="3">
        <v>45588.6743055556</v>
      </c>
    </row>
    <row r="57" spans="1:57">
      <c r="A57" s="1">
        <v>681</v>
      </c>
      <c r="B57" s="1" t="s">
        <v>58</v>
      </c>
      <c r="C57" s="1" t="s">
        <v>22</v>
      </c>
      <c r="D57" s="1">
        <v>7</v>
      </c>
      <c r="E57" s="2">
        <v>45505</v>
      </c>
      <c r="F57" s="1">
        <v>148</v>
      </c>
      <c r="G57" s="1" t="s">
        <v>278</v>
      </c>
      <c r="H57" s="1">
        <v>4879</v>
      </c>
      <c r="I57" s="1" t="s">
        <v>97</v>
      </c>
      <c r="J57" s="1" t="s">
        <v>129</v>
      </c>
      <c r="K57" s="1">
        <v>104.04</v>
      </c>
      <c r="L57" s="1"/>
      <c r="M57" s="1"/>
      <c r="N57" s="1">
        <v>1137978.58</v>
      </c>
      <c r="O57" s="1">
        <v>1257740.72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10416</v>
      </c>
      <c r="Z57" s="1">
        <v>1112</v>
      </c>
      <c r="AA57" s="1">
        <v>10.68</v>
      </c>
      <c r="AB57" s="1">
        <v>0.7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 t="s">
        <v>405</v>
      </c>
      <c r="BE57" s="3">
        <v>45588.6743055556</v>
      </c>
    </row>
    <row r="58" spans="1:57">
      <c r="A58" s="1">
        <v>682</v>
      </c>
      <c r="B58" s="1" t="s">
        <v>58</v>
      </c>
      <c r="C58" s="1" t="s">
        <v>22</v>
      </c>
      <c r="D58" s="1">
        <v>7</v>
      </c>
      <c r="E58" s="2">
        <v>45505</v>
      </c>
      <c r="F58" s="1">
        <v>148</v>
      </c>
      <c r="G58" s="1" t="s">
        <v>253</v>
      </c>
      <c r="H58" s="1">
        <v>4936</v>
      </c>
      <c r="I58" s="1" t="s">
        <v>97</v>
      </c>
      <c r="J58" s="1" t="s">
        <v>94</v>
      </c>
      <c r="K58" s="1">
        <v>104.04</v>
      </c>
      <c r="L58" s="1"/>
      <c r="M58" s="1"/>
      <c r="N58" s="1">
        <v>9512169.65</v>
      </c>
      <c r="O58" s="1">
        <v>10231875.02</v>
      </c>
      <c r="P58" s="1">
        <v>0</v>
      </c>
      <c r="Q58" s="1">
        <v>1068.32</v>
      </c>
      <c r="R58" s="1">
        <v>507.29</v>
      </c>
      <c r="S58" s="1">
        <v>47.48</v>
      </c>
      <c r="T58" s="1">
        <v>1521.87</v>
      </c>
      <c r="U58" s="1">
        <v>8.97</v>
      </c>
      <c r="V58" s="1">
        <v>8.94</v>
      </c>
      <c r="W58" s="1">
        <v>99.67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>
        <v>1521.87</v>
      </c>
      <c r="AY58" s="1">
        <v>1521.87</v>
      </c>
      <c r="AZ58" s="1">
        <v>0</v>
      </c>
      <c r="BA58" s="1">
        <v>0</v>
      </c>
      <c r="BB58" s="1">
        <v>0</v>
      </c>
      <c r="BC58" s="1">
        <v>1521.87</v>
      </c>
      <c r="BD58" s="1" t="s">
        <v>405</v>
      </c>
      <c r="BE58" s="3">
        <v>45588.6743055556</v>
      </c>
    </row>
    <row r="59" spans="1:57">
      <c r="A59" s="1">
        <v>683</v>
      </c>
      <c r="B59" s="1" t="s">
        <v>58</v>
      </c>
      <c r="C59" s="1" t="s">
        <v>22</v>
      </c>
      <c r="D59" s="1">
        <v>7</v>
      </c>
      <c r="E59" s="2">
        <v>45505</v>
      </c>
      <c r="F59" s="1">
        <v>148</v>
      </c>
      <c r="G59" s="1" t="s">
        <v>254</v>
      </c>
      <c r="H59" s="1">
        <v>4975</v>
      </c>
      <c r="I59" s="1" t="s">
        <v>97</v>
      </c>
      <c r="J59" s="1" t="s">
        <v>94</v>
      </c>
      <c r="K59" s="1">
        <v>104.04</v>
      </c>
      <c r="L59" s="1"/>
      <c r="M59" s="1"/>
      <c r="N59" s="1">
        <v>11416219.17</v>
      </c>
      <c r="O59" s="1">
        <v>9582156.45</v>
      </c>
      <c r="P59" s="1">
        <v>0</v>
      </c>
      <c r="Q59" s="1">
        <v>1282.12</v>
      </c>
      <c r="R59" s="1">
        <v>345.94</v>
      </c>
      <c r="S59" s="1">
        <v>26.98</v>
      </c>
      <c r="T59" s="1">
        <v>1037.82</v>
      </c>
      <c r="U59" s="1">
        <v>10.77</v>
      </c>
      <c r="V59" s="1">
        <v>5.57</v>
      </c>
      <c r="W59" s="1">
        <v>51.72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>
        <v>1037.82</v>
      </c>
      <c r="AY59" s="1">
        <v>1037.82</v>
      </c>
      <c r="AZ59" s="1">
        <v>0</v>
      </c>
      <c r="BA59" s="1">
        <v>0</v>
      </c>
      <c r="BB59" s="1">
        <v>0</v>
      </c>
      <c r="BC59" s="1">
        <v>1037.82</v>
      </c>
      <c r="BD59" s="1" t="s">
        <v>405</v>
      </c>
      <c r="BE59" s="3">
        <v>45588.6743055556</v>
      </c>
    </row>
    <row r="60" spans="1:57">
      <c r="A60" s="1">
        <v>684</v>
      </c>
      <c r="B60" s="1" t="s">
        <v>58</v>
      </c>
      <c r="C60" s="1" t="s">
        <v>22</v>
      </c>
      <c r="D60" s="1">
        <v>7</v>
      </c>
      <c r="E60" s="2">
        <v>45505</v>
      </c>
      <c r="F60" s="1">
        <v>148</v>
      </c>
      <c r="G60" s="1" t="s">
        <v>255</v>
      </c>
      <c r="H60" s="1">
        <v>4977</v>
      </c>
      <c r="I60" s="1" t="s">
        <v>93</v>
      </c>
      <c r="J60" s="1" t="s">
        <v>94</v>
      </c>
      <c r="K60" s="1">
        <v>104.04</v>
      </c>
      <c r="L60" s="1"/>
      <c r="M60" s="1"/>
      <c r="N60" s="1">
        <v>11416219.17</v>
      </c>
      <c r="O60" s="1">
        <v>13333148.73</v>
      </c>
      <c r="P60" s="1">
        <v>0</v>
      </c>
      <c r="Q60" s="1">
        <v>1282.12</v>
      </c>
      <c r="R60" s="1">
        <v>582.76</v>
      </c>
      <c r="S60" s="1">
        <v>45.45</v>
      </c>
      <c r="T60" s="1">
        <v>0</v>
      </c>
      <c r="U60" s="1">
        <v>10.77</v>
      </c>
      <c r="V60" s="1">
        <v>12.16</v>
      </c>
      <c r="W60" s="1">
        <v>112.91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 t="s">
        <v>405</v>
      </c>
      <c r="BE60" s="3">
        <v>45588.6743055556</v>
      </c>
    </row>
    <row r="61" spans="1:57">
      <c r="A61" s="1">
        <v>685</v>
      </c>
      <c r="B61" s="1" t="s">
        <v>58</v>
      </c>
      <c r="C61" s="1" t="s">
        <v>22</v>
      </c>
      <c r="D61" s="1">
        <v>7</v>
      </c>
      <c r="E61" s="2">
        <v>45505</v>
      </c>
      <c r="F61" s="1">
        <v>148</v>
      </c>
      <c r="G61" s="1" t="s">
        <v>279</v>
      </c>
      <c r="H61" s="1">
        <v>4978</v>
      </c>
      <c r="I61" s="1" t="s">
        <v>97</v>
      </c>
      <c r="J61" s="1" t="s">
        <v>129</v>
      </c>
      <c r="K61" s="1">
        <v>104.04</v>
      </c>
      <c r="L61" s="1"/>
      <c r="M61" s="1"/>
      <c r="N61" s="1">
        <v>9512169.65</v>
      </c>
      <c r="O61" s="1">
        <v>9666031.39</v>
      </c>
      <c r="P61" s="1">
        <v>0</v>
      </c>
      <c r="Q61" s="1">
        <v>1068.32</v>
      </c>
      <c r="R61" s="1">
        <v>0</v>
      </c>
      <c r="S61" s="1">
        <v>0</v>
      </c>
      <c r="T61" s="1">
        <v>0</v>
      </c>
      <c r="U61" s="1">
        <v>8.97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 t="s">
        <v>405</v>
      </c>
      <c r="BE61" s="3">
        <v>45588.6743055556</v>
      </c>
    </row>
    <row r="62" spans="1:57">
      <c r="A62" s="1">
        <v>686</v>
      </c>
      <c r="B62" s="1" t="s">
        <v>58</v>
      </c>
      <c r="C62" s="1" t="s">
        <v>22</v>
      </c>
      <c r="D62" s="1">
        <v>7</v>
      </c>
      <c r="E62" s="2">
        <v>45505</v>
      </c>
      <c r="F62" s="1">
        <v>148</v>
      </c>
      <c r="G62" s="1" t="s">
        <v>256</v>
      </c>
      <c r="H62" s="1">
        <v>4979</v>
      </c>
      <c r="I62" s="1" t="s">
        <v>97</v>
      </c>
      <c r="J62" s="1" t="s">
        <v>94</v>
      </c>
      <c r="K62" s="1">
        <v>104.04</v>
      </c>
      <c r="L62" s="1"/>
      <c r="M62" s="1"/>
      <c r="N62" s="1">
        <v>9512169.65</v>
      </c>
      <c r="O62" s="1">
        <v>9934545.11</v>
      </c>
      <c r="P62" s="1">
        <v>0</v>
      </c>
      <c r="Q62" s="1">
        <v>1068.32</v>
      </c>
      <c r="R62" s="1">
        <v>380.81</v>
      </c>
      <c r="S62" s="1">
        <v>35.65</v>
      </c>
      <c r="T62" s="1">
        <v>1142.43</v>
      </c>
      <c r="U62" s="1">
        <v>8.97</v>
      </c>
      <c r="V62" s="1">
        <v>5.55</v>
      </c>
      <c r="W62" s="1">
        <v>61.87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>
        <v>1142.43</v>
      </c>
      <c r="AY62" s="1">
        <v>1142.43</v>
      </c>
      <c r="AZ62" s="1">
        <v>0</v>
      </c>
      <c r="BA62" s="1">
        <v>0</v>
      </c>
      <c r="BB62" s="1">
        <v>0</v>
      </c>
      <c r="BC62" s="1">
        <v>1142.43</v>
      </c>
      <c r="BD62" s="1" t="s">
        <v>405</v>
      </c>
      <c r="BE62" s="3">
        <v>45588.6743055556</v>
      </c>
    </row>
    <row r="63" spans="1:57">
      <c r="A63" s="1">
        <v>687</v>
      </c>
      <c r="B63" s="1" t="s">
        <v>58</v>
      </c>
      <c r="C63" s="1" t="s">
        <v>22</v>
      </c>
      <c r="D63" s="1">
        <v>7</v>
      </c>
      <c r="E63" s="2">
        <v>45505</v>
      </c>
      <c r="F63" s="1">
        <v>148</v>
      </c>
      <c r="G63" s="1" t="s">
        <v>257</v>
      </c>
      <c r="H63" s="1">
        <v>4982</v>
      </c>
      <c r="I63" s="1" t="s">
        <v>93</v>
      </c>
      <c r="J63" s="1" t="s">
        <v>94</v>
      </c>
      <c r="K63" s="1">
        <v>104.04</v>
      </c>
      <c r="L63" s="1"/>
      <c r="M63" s="1"/>
      <c r="N63" s="1">
        <v>1137978.58</v>
      </c>
      <c r="O63" s="1">
        <v>1366128.99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10416</v>
      </c>
      <c r="Z63" s="1">
        <v>0</v>
      </c>
      <c r="AA63" s="1">
        <v>0</v>
      </c>
      <c r="AB63" s="1">
        <v>0</v>
      </c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 t="s">
        <v>405</v>
      </c>
      <c r="BE63" s="3">
        <v>45588.6743055556</v>
      </c>
    </row>
    <row r="64" spans="1:57">
      <c r="A64" s="1">
        <v>688</v>
      </c>
      <c r="B64" s="1" t="s">
        <v>58</v>
      </c>
      <c r="C64" s="1" t="s">
        <v>22</v>
      </c>
      <c r="D64" s="1">
        <v>7</v>
      </c>
      <c r="E64" s="2">
        <v>45505</v>
      </c>
      <c r="F64" s="1">
        <v>148</v>
      </c>
      <c r="G64" s="1" t="s">
        <v>258</v>
      </c>
      <c r="H64" s="1">
        <v>5021</v>
      </c>
      <c r="I64" s="1" t="s">
        <v>97</v>
      </c>
      <c r="J64" s="1" t="s">
        <v>94</v>
      </c>
      <c r="K64" s="1">
        <v>104.04</v>
      </c>
      <c r="L64" s="1"/>
      <c r="M64" s="1"/>
      <c r="N64" s="1">
        <v>910587.82</v>
      </c>
      <c r="O64" s="1">
        <v>989195.81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8335</v>
      </c>
      <c r="Z64" s="1">
        <v>0</v>
      </c>
      <c r="AA64" s="1">
        <v>0</v>
      </c>
      <c r="AB64" s="1">
        <v>0</v>
      </c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 t="s">
        <v>405</v>
      </c>
      <c r="BE64" s="3">
        <v>45588.6743055556</v>
      </c>
    </row>
    <row r="65" spans="1:57">
      <c r="A65" s="1">
        <v>689</v>
      </c>
      <c r="B65" s="1" t="s">
        <v>58</v>
      </c>
      <c r="C65" s="1" t="s">
        <v>22</v>
      </c>
      <c r="D65" s="1">
        <v>7</v>
      </c>
      <c r="E65" s="2">
        <v>45505</v>
      </c>
      <c r="F65" s="1">
        <v>148</v>
      </c>
      <c r="G65" s="1" t="s">
        <v>259</v>
      </c>
      <c r="H65" s="1">
        <v>5046</v>
      </c>
      <c r="I65" s="1" t="s">
        <v>97</v>
      </c>
      <c r="J65" s="1" t="s">
        <v>94</v>
      </c>
      <c r="K65" s="1">
        <v>104.04</v>
      </c>
      <c r="L65" s="1"/>
      <c r="M65" s="1"/>
      <c r="N65" s="1">
        <v>1137978.58</v>
      </c>
      <c r="O65" s="1">
        <v>1285418.09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10416</v>
      </c>
      <c r="Z65" s="1">
        <v>0</v>
      </c>
      <c r="AA65" s="1">
        <v>0</v>
      </c>
      <c r="AB65" s="1">
        <v>0</v>
      </c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 t="s">
        <v>405</v>
      </c>
      <c r="BE65" s="3">
        <v>45588.6743055556</v>
      </c>
    </row>
    <row r="66" spans="1:57">
      <c r="A66" s="1">
        <v>690</v>
      </c>
      <c r="B66" s="1" t="s">
        <v>58</v>
      </c>
      <c r="C66" s="1" t="s">
        <v>22</v>
      </c>
      <c r="D66" s="1">
        <v>7</v>
      </c>
      <c r="E66" s="2">
        <v>45505</v>
      </c>
      <c r="F66" s="1">
        <v>148</v>
      </c>
      <c r="G66" s="1" t="s">
        <v>260</v>
      </c>
      <c r="H66" s="1">
        <v>5128</v>
      </c>
      <c r="I66" s="1" t="s">
        <v>97</v>
      </c>
      <c r="J66" s="1" t="s">
        <v>94</v>
      </c>
      <c r="K66" s="1">
        <v>104.04</v>
      </c>
      <c r="L66" s="1"/>
      <c r="M66" s="1"/>
      <c r="N66" s="1">
        <v>910587.82</v>
      </c>
      <c r="O66" s="1">
        <v>1054442.13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8335</v>
      </c>
      <c r="Z66" s="1">
        <v>0</v>
      </c>
      <c r="AA66" s="1">
        <v>0</v>
      </c>
      <c r="AB66" s="1">
        <v>0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 t="s">
        <v>405</v>
      </c>
      <c r="BE66" s="3">
        <v>45588.6743055556</v>
      </c>
    </row>
    <row r="67" spans="1:57">
      <c r="A67" s="1">
        <v>691</v>
      </c>
      <c r="B67" s="1" t="s">
        <v>58</v>
      </c>
      <c r="C67" s="1" t="s">
        <v>22</v>
      </c>
      <c r="D67" s="1">
        <v>7</v>
      </c>
      <c r="E67" s="2">
        <v>45505</v>
      </c>
      <c r="F67" s="1">
        <v>148</v>
      </c>
      <c r="G67" s="1" t="s">
        <v>261</v>
      </c>
      <c r="H67" s="1">
        <v>5134</v>
      </c>
      <c r="I67" s="1" t="s">
        <v>97</v>
      </c>
      <c r="J67" s="1" t="s">
        <v>94</v>
      </c>
      <c r="K67" s="1">
        <v>104.04</v>
      </c>
      <c r="L67" s="1"/>
      <c r="M67" s="1"/>
      <c r="N67" s="1">
        <v>9512169.65</v>
      </c>
      <c r="O67" s="1">
        <v>10654160.37</v>
      </c>
      <c r="P67" s="1">
        <v>0</v>
      </c>
      <c r="Q67" s="1">
        <v>1068.32</v>
      </c>
      <c r="R67" s="1">
        <v>368.77</v>
      </c>
      <c r="S67" s="1">
        <v>34.52</v>
      </c>
      <c r="T67" s="1">
        <v>0</v>
      </c>
      <c r="U67" s="1">
        <v>8.97</v>
      </c>
      <c r="V67" s="1">
        <v>10.06</v>
      </c>
      <c r="W67" s="1">
        <v>112.15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 t="s">
        <v>405</v>
      </c>
      <c r="BE67" s="3">
        <v>45588.6743055556</v>
      </c>
    </row>
    <row r="68" spans="1:57">
      <c r="A68" s="1">
        <v>692</v>
      </c>
      <c r="B68" s="1" t="s">
        <v>58</v>
      </c>
      <c r="C68" s="1" t="s">
        <v>22</v>
      </c>
      <c r="D68" s="1">
        <v>7</v>
      </c>
      <c r="E68" s="2">
        <v>45505</v>
      </c>
      <c r="F68" s="1">
        <v>148</v>
      </c>
      <c r="G68" s="1" t="s">
        <v>262</v>
      </c>
      <c r="H68" s="1">
        <v>5135</v>
      </c>
      <c r="I68" s="1" t="s">
        <v>117</v>
      </c>
      <c r="J68" s="1" t="s">
        <v>94</v>
      </c>
      <c r="K68" s="1">
        <v>104.04</v>
      </c>
      <c r="L68" s="1"/>
      <c r="M68" s="1"/>
      <c r="N68" s="1">
        <v>1137978.58</v>
      </c>
      <c r="O68" s="1">
        <v>1286184.84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10416</v>
      </c>
      <c r="Z68" s="1">
        <v>0</v>
      </c>
      <c r="AA68" s="1">
        <v>0</v>
      </c>
      <c r="AB68" s="1">
        <v>0</v>
      </c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 t="s">
        <v>405</v>
      </c>
      <c r="BE68" s="3">
        <v>45588.6743055556</v>
      </c>
    </row>
    <row r="69" spans="1:57">
      <c r="A69" s="1">
        <v>693</v>
      </c>
      <c r="B69" s="1" t="s">
        <v>58</v>
      </c>
      <c r="C69" s="1" t="s">
        <v>22</v>
      </c>
      <c r="D69" s="1">
        <v>7</v>
      </c>
      <c r="E69" s="2">
        <v>45505</v>
      </c>
      <c r="F69" s="1">
        <v>148</v>
      </c>
      <c r="G69" s="1" t="s">
        <v>263</v>
      </c>
      <c r="H69" s="1">
        <v>5137</v>
      </c>
      <c r="I69" s="1" t="s">
        <v>93</v>
      </c>
      <c r="J69" s="1" t="s">
        <v>94</v>
      </c>
      <c r="K69" s="1">
        <v>104.04</v>
      </c>
      <c r="L69" s="1"/>
      <c r="M69" s="1"/>
      <c r="N69" s="1">
        <v>9512169.65</v>
      </c>
      <c r="O69" s="1">
        <v>13754406.74</v>
      </c>
      <c r="P69" s="1">
        <v>0</v>
      </c>
      <c r="Q69" s="1">
        <v>1068.32</v>
      </c>
      <c r="R69" s="1">
        <v>825.5</v>
      </c>
      <c r="S69" s="1">
        <v>77.27</v>
      </c>
      <c r="T69" s="1">
        <v>0</v>
      </c>
      <c r="U69" s="1">
        <v>8.97</v>
      </c>
      <c r="V69" s="1">
        <v>9.21</v>
      </c>
      <c r="W69" s="1">
        <v>102.68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 t="s">
        <v>405</v>
      </c>
      <c r="BE69" s="3">
        <v>45588.6743055556</v>
      </c>
    </row>
    <row r="70" spans="1:57">
      <c r="A70" s="1">
        <v>694</v>
      </c>
      <c r="B70" s="1" t="s">
        <v>58</v>
      </c>
      <c r="C70" s="1" t="s">
        <v>22</v>
      </c>
      <c r="D70" s="1">
        <v>7</v>
      </c>
      <c r="E70" s="2">
        <v>45505</v>
      </c>
      <c r="F70" s="1">
        <v>148</v>
      </c>
      <c r="G70" s="1" t="s">
        <v>264</v>
      </c>
      <c r="H70" s="1">
        <v>5215</v>
      </c>
      <c r="I70" s="1" t="s">
        <v>97</v>
      </c>
      <c r="J70" s="1" t="s">
        <v>94</v>
      </c>
      <c r="K70" s="1">
        <v>104.04</v>
      </c>
      <c r="L70" s="1"/>
      <c r="M70" s="1"/>
      <c r="N70" s="1">
        <v>1137978.58</v>
      </c>
      <c r="O70" s="1">
        <v>1205518.67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10416</v>
      </c>
      <c r="Z70" s="1">
        <v>0</v>
      </c>
      <c r="AA70" s="1">
        <v>0</v>
      </c>
      <c r="AB70" s="1">
        <v>0</v>
      </c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 t="s">
        <v>405</v>
      </c>
      <c r="BE70" s="3">
        <v>45588.6743055556</v>
      </c>
    </row>
    <row r="71" spans="1:57">
      <c r="A71" s="1">
        <v>695</v>
      </c>
      <c r="B71" s="1" t="s">
        <v>58</v>
      </c>
      <c r="C71" s="1" t="s">
        <v>22</v>
      </c>
      <c r="D71" s="1">
        <v>7</v>
      </c>
      <c r="E71" s="2">
        <v>45505</v>
      </c>
      <c r="F71" s="1">
        <v>148</v>
      </c>
      <c r="G71" s="1" t="s">
        <v>266</v>
      </c>
      <c r="H71" s="1">
        <v>5251</v>
      </c>
      <c r="I71" s="1" t="s">
        <v>97</v>
      </c>
      <c r="J71" s="1" t="s">
        <v>94</v>
      </c>
      <c r="K71" s="1">
        <v>104.04</v>
      </c>
      <c r="L71" s="1"/>
      <c r="M71" s="1"/>
      <c r="N71" s="1">
        <v>7611670.89</v>
      </c>
      <c r="O71" s="1">
        <v>7227804.32</v>
      </c>
      <c r="P71" s="1">
        <v>0</v>
      </c>
      <c r="Q71" s="1">
        <v>854.85</v>
      </c>
      <c r="R71" s="1">
        <v>344.63</v>
      </c>
      <c r="S71" s="1">
        <v>40.31</v>
      </c>
      <c r="T71" s="1">
        <v>1033.89</v>
      </c>
      <c r="U71" s="1">
        <v>7.18</v>
      </c>
      <c r="V71" s="1">
        <v>5</v>
      </c>
      <c r="W71" s="1">
        <v>69.64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>
        <v>1033.89</v>
      </c>
      <c r="AY71" s="1">
        <v>1033.89</v>
      </c>
      <c r="AZ71" s="1">
        <v>0</v>
      </c>
      <c r="BA71" s="1">
        <v>0</v>
      </c>
      <c r="BB71" s="1">
        <v>0</v>
      </c>
      <c r="BC71" s="1">
        <v>1033.89</v>
      </c>
      <c r="BD71" s="1" t="s">
        <v>405</v>
      </c>
      <c r="BE71" s="3">
        <v>45588.6743055556</v>
      </c>
    </row>
    <row r="72" spans="1:57">
      <c r="A72" s="1">
        <v>696</v>
      </c>
      <c r="B72" s="1" t="s">
        <v>58</v>
      </c>
      <c r="C72" s="1" t="s">
        <v>22</v>
      </c>
      <c r="D72" s="1">
        <v>7</v>
      </c>
      <c r="E72" s="2">
        <v>45505</v>
      </c>
      <c r="F72" s="1">
        <v>148</v>
      </c>
      <c r="G72" s="1" t="s">
        <v>267</v>
      </c>
      <c r="H72" s="1">
        <v>5264</v>
      </c>
      <c r="I72" s="1" t="s">
        <v>97</v>
      </c>
      <c r="J72" s="1" t="s">
        <v>94</v>
      </c>
      <c r="K72" s="1">
        <v>104.04</v>
      </c>
      <c r="L72" s="1"/>
      <c r="M72" s="1"/>
      <c r="N72" s="1">
        <v>9512169.65</v>
      </c>
      <c r="O72" s="1">
        <v>9070878.05</v>
      </c>
      <c r="P72" s="1">
        <v>0</v>
      </c>
      <c r="Q72" s="1">
        <v>1068.32</v>
      </c>
      <c r="R72" s="1">
        <v>427.44</v>
      </c>
      <c r="S72" s="1">
        <v>40.01</v>
      </c>
      <c r="T72" s="1">
        <v>1282.32</v>
      </c>
      <c r="U72" s="1">
        <v>8.97</v>
      </c>
      <c r="V72" s="1">
        <v>5.32</v>
      </c>
      <c r="W72" s="1">
        <v>59.31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>
        <v>1282.32</v>
      </c>
      <c r="AY72" s="1">
        <v>1282.32</v>
      </c>
      <c r="AZ72" s="1">
        <v>0</v>
      </c>
      <c r="BA72" s="1">
        <v>0</v>
      </c>
      <c r="BB72" s="1">
        <v>0</v>
      </c>
      <c r="BC72" s="1">
        <v>1282.32</v>
      </c>
      <c r="BD72" s="1" t="s">
        <v>405</v>
      </c>
      <c r="BE72" s="3">
        <v>45588.6743055556</v>
      </c>
    </row>
    <row r="73" spans="1:57">
      <c r="A73" s="1">
        <v>697</v>
      </c>
      <c r="B73" s="1" t="s">
        <v>58</v>
      </c>
      <c r="C73" s="1" t="s">
        <v>22</v>
      </c>
      <c r="D73" s="1">
        <v>7</v>
      </c>
      <c r="E73" s="2">
        <v>45505</v>
      </c>
      <c r="F73" s="1">
        <v>148</v>
      </c>
      <c r="G73" s="1" t="s">
        <v>268</v>
      </c>
      <c r="H73" s="1">
        <v>5289</v>
      </c>
      <c r="I73" s="1" t="s">
        <v>97</v>
      </c>
      <c r="J73" s="1" t="s">
        <v>94</v>
      </c>
      <c r="K73" s="1">
        <v>104.04</v>
      </c>
      <c r="L73" s="1"/>
      <c r="M73" s="1"/>
      <c r="N73" s="1">
        <v>7611670.89</v>
      </c>
      <c r="O73" s="1">
        <v>7616062.52</v>
      </c>
      <c r="P73" s="1">
        <v>0</v>
      </c>
      <c r="Q73" s="1">
        <v>854.85</v>
      </c>
      <c r="R73" s="1">
        <v>364.81</v>
      </c>
      <c r="S73" s="1">
        <v>42.68</v>
      </c>
      <c r="T73" s="1">
        <v>1094.43</v>
      </c>
      <c r="U73" s="1">
        <v>7.18</v>
      </c>
      <c r="V73" s="1">
        <v>6.95</v>
      </c>
      <c r="W73" s="1">
        <v>96.8</v>
      </c>
      <c r="X73" s="1">
        <v>2085</v>
      </c>
      <c r="Y73" s="1">
        <v>0</v>
      </c>
      <c r="Z73" s="1">
        <v>0</v>
      </c>
      <c r="AA73" s="1">
        <v>0</v>
      </c>
      <c r="AB73" s="1">
        <v>0</v>
      </c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>
        <v>1094.43</v>
      </c>
      <c r="AY73" s="1">
        <v>1094.43</v>
      </c>
      <c r="AZ73" s="1">
        <v>0</v>
      </c>
      <c r="BA73" s="1">
        <v>0</v>
      </c>
      <c r="BB73" s="1">
        <v>0</v>
      </c>
      <c r="BC73" s="1">
        <v>1094.43</v>
      </c>
      <c r="BD73" s="1" t="s">
        <v>405</v>
      </c>
      <c r="BE73" s="3">
        <v>45588.6743055556</v>
      </c>
    </row>
    <row r="74" spans="1:57">
      <c r="A74" s="1">
        <v>698</v>
      </c>
      <c r="B74" s="1" t="s">
        <v>58</v>
      </c>
      <c r="C74" s="1" t="s">
        <v>22</v>
      </c>
      <c r="D74" s="1">
        <v>7</v>
      </c>
      <c r="E74" s="2">
        <v>45505</v>
      </c>
      <c r="F74" s="1">
        <v>148</v>
      </c>
      <c r="G74" s="1" t="s">
        <v>269</v>
      </c>
      <c r="H74" s="1">
        <v>5351</v>
      </c>
      <c r="I74" s="1" t="s">
        <v>97</v>
      </c>
      <c r="J74" s="1" t="s">
        <v>94</v>
      </c>
      <c r="K74" s="1">
        <v>104.04</v>
      </c>
      <c r="L74" s="1"/>
      <c r="M74" s="1"/>
      <c r="N74" s="1">
        <v>9512169.65</v>
      </c>
      <c r="O74" s="1">
        <v>7656735.81</v>
      </c>
      <c r="P74" s="1">
        <v>0</v>
      </c>
      <c r="Q74" s="1">
        <v>1068.32</v>
      </c>
      <c r="R74" s="1">
        <v>296.3</v>
      </c>
      <c r="S74" s="1">
        <v>27.74</v>
      </c>
      <c r="T74" s="1">
        <v>0</v>
      </c>
      <c r="U74" s="1">
        <v>8.97</v>
      </c>
      <c r="V74" s="1">
        <v>5.79</v>
      </c>
      <c r="W74" s="1">
        <v>64.55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 t="s">
        <v>405</v>
      </c>
      <c r="BE74" s="3">
        <v>45588.6743055556</v>
      </c>
    </row>
    <row r="75" spans="1:57">
      <c r="A75" s="1">
        <v>699</v>
      </c>
      <c r="B75" s="1" t="s">
        <v>58</v>
      </c>
      <c r="C75" s="1" t="s">
        <v>22</v>
      </c>
      <c r="D75" s="1">
        <v>7</v>
      </c>
      <c r="E75" s="2">
        <v>45505</v>
      </c>
      <c r="F75" s="1">
        <v>148</v>
      </c>
      <c r="G75" s="1" t="s">
        <v>270</v>
      </c>
      <c r="H75" s="1">
        <v>5352</v>
      </c>
      <c r="I75" s="1" t="s">
        <v>97</v>
      </c>
      <c r="J75" s="1" t="s">
        <v>94</v>
      </c>
      <c r="K75" s="1">
        <v>104.04</v>
      </c>
      <c r="L75" s="1"/>
      <c r="M75" s="1"/>
      <c r="N75" s="1">
        <v>9512169.65</v>
      </c>
      <c r="O75" s="1">
        <v>4238892.56</v>
      </c>
      <c r="P75" s="1">
        <v>0</v>
      </c>
      <c r="Q75" s="1">
        <v>1068.32</v>
      </c>
      <c r="R75" s="1">
        <v>148.98</v>
      </c>
      <c r="S75" s="1">
        <v>13.95</v>
      </c>
      <c r="T75" s="1">
        <v>446.94</v>
      </c>
      <c r="U75" s="1">
        <v>8.97</v>
      </c>
      <c r="V75" s="1">
        <v>0.87</v>
      </c>
      <c r="W75" s="1">
        <v>9.7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>
        <v>446.94</v>
      </c>
      <c r="AY75" s="1">
        <v>446.94</v>
      </c>
      <c r="AZ75" s="1">
        <v>0</v>
      </c>
      <c r="BA75" s="1">
        <v>0</v>
      </c>
      <c r="BB75" s="1">
        <v>0</v>
      </c>
      <c r="BC75" s="1">
        <v>446.94</v>
      </c>
      <c r="BD75" s="1" t="s">
        <v>405</v>
      </c>
      <c r="BE75" s="3">
        <v>45588.6743055556</v>
      </c>
    </row>
    <row r="76" spans="1:57">
      <c r="A76" s="1">
        <v>700</v>
      </c>
      <c r="B76" s="1" t="s">
        <v>58</v>
      </c>
      <c r="C76" s="1" t="s">
        <v>22</v>
      </c>
      <c r="D76" s="1">
        <v>7</v>
      </c>
      <c r="E76" s="2">
        <v>45505</v>
      </c>
      <c r="F76" s="1">
        <v>148</v>
      </c>
      <c r="G76" s="1" t="s">
        <v>271</v>
      </c>
      <c r="H76" s="1">
        <v>5353</v>
      </c>
      <c r="I76" s="1" t="s">
        <v>117</v>
      </c>
      <c r="J76" s="1" t="s">
        <v>94</v>
      </c>
      <c r="K76" s="1">
        <v>104.04</v>
      </c>
      <c r="L76" s="1"/>
      <c r="M76" s="1"/>
      <c r="N76" s="1">
        <v>9512169.65</v>
      </c>
      <c r="O76" s="1">
        <v>5130162.47</v>
      </c>
      <c r="P76" s="1">
        <v>0</v>
      </c>
      <c r="Q76" s="1">
        <v>1068.32</v>
      </c>
      <c r="R76" s="1">
        <v>222.33</v>
      </c>
      <c r="S76" s="1">
        <v>20.81</v>
      </c>
      <c r="T76" s="1">
        <v>444.66</v>
      </c>
      <c r="U76" s="1">
        <v>8.97</v>
      </c>
      <c r="V76" s="1">
        <v>1</v>
      </c>
      <c r="W76" s="1">
        <v>11.15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>
        <v>444.66</v>
      </c>
      <c r="AY76" s="1">
        <v>444.66</v>
      </c>
      <c r="AZ76" s="1">
        <v>0</v>
      </c>
      <c r="BA76" s="1">
        <v>0</v>
      </c>
      <c r="BB76" s="1">
        <v>0</v>
      </c>
      <c r="BC76" s="1">
        <v>444.66</v>
      </c>
      <c r="BD76" s="1" t="s">
        <v>405</v>
      </c>
      <c r="BE76" s="3">
        <v>45588.6743055556</v>
      </c>
    </row>
    <row r="77" spans="1:57">
      <c r="A77" s="1">
        <v>701</v>
      </c>
      <c r="B77" s="1" t="s">
        <v>58</v>
      </c>
      <c r="C77" s="1" t="s">
        <v>22</v>
      </c>
      <c r="D77" s="1">
        <v>7</v>
      </c>
      <c r="E77" s="2">
        <v>45505</v>
      </c>
      <c r="F77" s="1">
        <v>148</v>
      </c>
      <c r="G77" s="1" t="s">
        <v>272</v>
      </c>
      <c r="H77" s="1">
        <v>5354</v>
      </c>
      <c r="I77" s="1" t="s">
        <v>93</v>
      </c>
      <c r="J77" s="1" t="s">
        <v>94</v>
      </c>
      <c r="K77" s="1">
        <v>104.04</v>
      </c>
      <c r="L77" s="1"/>
      <c r="M77" s="1"/>
      <c r="N77" s="1">
        <v>1137978.58</v>
      </c>
      <c r="O77" s="1">
        <v>1137145.67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10416</v>
      </c>
      <c r="Z77" s="1">
        <v>0</v>
      </c>
      <c r="AA77" s="1">
        <v>0</v>
      </c>
      <c r="AB77" s="1">
        <v>0</v>
      </c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 t="s">
        <v>405</v>
      </c>
      <c r="BE77" s="3">
        <v>45588.6743055556</v>
      </c>
    </row>
  </sheetData>
  <autoFilter xmlns:etc="http://www.wps.cn/officeDocument/2017/etCustomData" ref="A1:BE77" etc:filterBottomFollowUsedRange="0">
    <extLst/>
  </autoFilter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72"/>
  <sheetViews>
    <sheetView topLeftCell="F1" workbookViewId="0">
      <selection activeCell="H38" sqref="H38"/>
    </sheetView>
  </sheetViews>
  <sheetFormatPr defaultColWidth="8.88888888888889" defaultRowHeight="14.4"/>
  <sheetData>
    <row r="1" spans="1:57">
      <c r="A1" s="1" t="s">
        <v>403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354</v>
      </c>
      <c r="L1" s="1" t="s">
        <v>355</v>
      </c>
      <c r="M1" s="1" t="s">
        <v>356</v>
      </c>
      <c r="N1" s="1" t="s">
        <v>357</v>
      </c>
      <c r="O1" s="1" t="s">
        <v>358</v>
      </c>
      <c r="P1" s="1" t="s">
        <v>359</v>
      </c>
      <c r="Q1" s="1" t="s">
        <v>360</v>
      </c>
      <c r="R1" s="1" t="s">
        <v>361</v>
      </c>
      <c r="S1" s="1" t="s">
        <v>362</v>
      </c>
      <c r="T1" s="1" t="s">
        <v>363</v>
      </c>
      <c r="U1" s="1" t="s">
        <v>364</v>
      </c>
      <c r="V1" s="1" t="s">
        <v>365</v>
      </c>
      <c r="W1" s="1" t="s">
        <v>366</v>
      </c>
      <c r="X1" s="1" t="s">
        <v>367</v>
      </c>
      <c r="Y1" s="1" t="s">
        <v>368</v>
      </c>
      <c r="Z1" s="1" t="s">
        <v>369</v>
      </c>
      <c r="AA1" s="1" t="s">
        <v>370</v>
      </c>
      <c r="AB1" s="1" t="s">
        <v>371</v>
      </c>
      <c r="AC1" s="1" t="s">
        <v>372</v>
      </c>
      <c r="AD1" s="1" t="s">
        <v>373</v>
      </c>
      <c r="AE1" s="1" t="s">
        <v>374</v>
      </c>
      <c r="AF1" s="1" t="s">
        <v>375</v>
      </c>
      <c r="AG1" s="1" t="s">
        <v>376</v>
      </c>
      <c r="AH1" s="1" t="s">
        <v>377</v>
      </c>
      <c r="AI1" s="1" t="s">
        <v>378</v>
      </c>
      <c r="AJ1" s="1" t="s">
        <v>379</v>
      </c>
      <c r="AK1" s="1" t="s">
        <v>380</v>
      </c>
      <c r="AL1" s="1" t="s">
        <v>381</v>
      </c>
      <c r="AM1" s="1" t="s">
        <v>382</v>
      </c>
      <c r="AN1" s="1" t="s">
        <v>383</v>
      </c>
      <c r="AO1" s="1" t="s">
        <v>384</v>
      </c>
      <c r="AP1" s="1" t="s">
        <v>385</v>
      </c>
      <c r="AQ1" s="1" t="s">
        <v>386</v>
      </c>
      <c r="AR1" s="1" t="s">
        <v>387</v>
      </c>
      <c r="AS1" s="1" t="s">
        <v>388</v>
      </c>
      <c r="AT1" s="1" t="s">
        <v>389</v>
      </c>
      <c r="AU1" s="1" t="s">
        <v>390</v>
      </c>
      <c r="AV1" s="1" t="s">
        <v>391</v>
      </c>
      <c r="AW1" s="1" t="s">
        <v>392</v>
      </c>
      <c r="AX1" s="1" t="s">
        <v>393</v>
      </c>
      <c r="AY1" s="1" t="s">
        <v>394</v>
      </c>
      <c r="AZ1" s="1" t="s">
        <v>395</v>
      </c>
      <c r="BA1" s="1" t="s">
        <v>396</v>
      </c>
      <c r="BB1" s="1" t="s">
        <v>397</v>
      </c>
      <c r="BC1" s="1" t="s">
        <v>398</v>
      </c>
      <c r="BD1" s="1" t="s">
        <v>399</v>
      </c>
      <c r="BE1" s="1" t="s">
        <v>404</v>
      </c>
    </row>
    <row r="2" spans="1:57">
      <c r="A2" s="1">
        <v>1</v>
      </c>
      <c r="B2" s="1" t="s">
        <v>58</v>
      </c>
      <c r="C2" s="1" t="s">
        <v>14</v>
      </c>
      <c r="D2" s="1">
        <v>4</v>
      </c>
      <c r="E2" s="2">
        <v>45505</v>
      </c>
      <c r="F2" s="1">
        <v>148</v>
      </c>
      <c r="G2" s="1" t="s">
        <v>92</v>
      </c>
      <c r="H2" s="1">
        <v>32</v>
      </c>
      <c r="I2" s="1" t="s">
        <v>97</v>
      </c>
      <c r="J2" s="1" t="s">
        <v>94</v>
      </c>
      <c r="K2" s="1">
        <v>105.05</v>
      </c>
      <c r="L2" s="1">
        <v>12</v>
      </c>
      <c r="M2" s="1">
        <v>0</v>
      </c>
      <c r="N2" s="1">
        <v>9953792.7</v>
      </c>
      <c r="O2" s="1">
        <v>659461.64</v>
      </c>
      <c r="P2" s="1">
        <v>6.63</v>
      </c>
      <c r="Q2" s="1">
        <v>1082.78</v>
      </c>
      <c r="R2" s="1">
        <v>23.68</v>
      </c>
      <c r="S2" s="1">
        <v>2.19</v>
      </c>
      <c r="T2" s="1">
        <v>0</v>
      </c>
      <c r="U2" s="1">
        <v>9.93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0</v>
      </c>
      <c r="AF2" s="1">
        <v>0</v>
      </c>
      <c r="AG2" s="1">
        <v>0</v>
      </c>
      <c r="AH2" s="1">
        <v>3.62</v>
      </c>
      <c r="AI2" s="1">
        <v>10.86</v>
      </c>
      <c r="AJ2" s="1">
        <v>0</v>
      </c>
      <c r="AK2" s="1">
        <v>0</v>
      </c>
      <c r="AL2" s="1"/>
      <c r="AM2" s="1">
        <v>50000</v>
      </c>
      <c r="AN2" s="1">
        <v>31000</v>
      </c>
      <c r="AO2" s="1">
        <v>310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320.86</v>
      </c>
      <c r="AY2" s="1">
        <v>320.86</v>
      </c>
      <c r="AZ2" s="1">
        <v>0</v>
      </c>
      <c r="BA2" s="1">
        <v>0</v>
      </c>
      <c r="BB2" s="1">
        <v>0</v>
      </c>
      <c r="BC2" s="1">
        <v>10.86</v>
      </c>
      <c r="BD2" s="1" t="s">
        <v>400</v>
      </c>
      <c r="BE2" s="3">
        <v>45594.6353009259</v>
      </c>
    </row>
    <row r="3" spans="1:57">
      <c r="A3" s="1">
        <v>2</v>
      </c>
      <c r="B3" s="1" t="s">
        <v>58</v>
      </c>
      <c r="C3" s="1" t="s">
        <v>14</v>
      </c>
      <c r="D3" s="1">
        <v>4</v>
      </c>
      <c r="E3" s="2">
        <v>45505</v>
      </c>
      <c r="F3" s="1">
        <v>148</v>
      </c>
      <c r="G3" s="1" t="s">
        <v>96</v>
      </c>
      <c r="H3" s="1">
        <v>38</v>
      </c>
      <c r="I3" s="1" t="s">
        <v>97</v>
      </c>
      <c r="J3" s="1" t="s">
        <v>94</v>
      </c>
      <c r="K3" s="1">
        <v>105.05</v>
      </c>
      <c r="L3" s="1">
        <v>12</v>
      </c>
      <c r="M3" s="1">
        <v>0</v>
      </c>
      <c r="N3" s="1">
        <v>8293623.03</v>
      </c>
      <c r="O3" s="1">
        <v>8614647.11</v>
      </c>
      <c r="P3" s="1">
        <v>103.87</v>
      </c>
      <c r="Q3" s="1">
        <v>902.22</v>
      </c>
      <c r="R3" s="1">
        <v>417.42</v>
      </c>
      <c r="S3" s="1">
        <v>46.27</v>
      </c>
      <c r="T3" s="1">
        <v>1252.26</v>
      </c>
      <c r="U3" s="1">
        <v>8.27</v>
      </c>
      <c r="V3" s="1">
        <v>6.33</v>
      </c>
      <c r="W3" s="1">
        <v>76.54</v>
      </c>
      <c r="X3" s="1">
        <v>1899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3.77</v>
      </c>
      <c r="AG3" s="1">
        <v>0</v>
      </c>
      <c r="AH3" s="1">
        <v>99.12</v>
      </c>
      <c r="AI3" s="1">
        <v>297.36</v>
      </c>
      <c r="AJ3" s="1">
        <v>0</v>
      </c>
      <c r="AK3" s="1">
        <v>0</v>
      </c>
      <c r="AL3" s="1"/>
      <c r="AM3" s="1">
        <v>50000</v>
      </c>
      <c r="AN3" s="1">
        <v>34000</v>
      </c>
      <c r="AO3" s="1">
        <v>340</v>
      </c>
      <c r="AP3" s="1">
        <v>0</v>
      </c>
      <c r="AQ3" s="1">
        <v>0</v>
      </c>
      <c r="AR3" s="1">
        <v>0</v>
      </c>
      <c r="AS3" s="1">
        <v>700</v>
      </c>
      <c r="AT3" s="1">
        <v>0</v>
      </c>
      <c r="AU3" s="1">
        <v>0</v>
      </c>
      <c r="AV3" s="1">
        <v>0</v>
      </c>
      <c r="AW3" s="1">
        <v>0</v>
      </c>
      <c r="AX3" s="1">
        <v>1889.62</v>
      </c>
      <c r="AY3" s="1">
        <v>1889.62</v>
      </c>
      <c r="AZ3" s="1">
        <v>0</v>
      </c>
      <c r="BA3" s="1">
        <v>0</v>
      </c>
      <c r="BB3" s="1">
        <v>0</v>
      </c>
      <c r="BC3" s="1">
        <v>1549.62</v>
      </c>
      <c r="BD3" s="1" t="s">
        <v>405</v>
      </c>
      <c r="BE3" s="3">
        <v>45594.6353009259</v>
      </c>
    </row>
    <row r="4" spans="1:57">
      <c r="A4" s="1">
        <v>3</v>
      </c>
      <c r="B4" s="1" t="s">
        <v>58</v>
      </c>
      <c r="C4" s="1" t="s">
        <v>14</v>
      </c>
      <c r="D4" s="1">
        <v>4</v>
      </c>
      <c r="E4" s="2">
        <v>45505</v>
      </c>
      <c r="F4" s="1">
        <v>148</v>
      </c>
      <c r="G4" s="1" t="s">
        <v>74</v>
      </c>
      <c r="H4" s="1">
        <v>55</v>
      </c>
      <c r="I4" s="1" t="s">
        <v>65</v>
      </c>
      <c r="J4" s="1" t="s">
        <v>75</v>
      </c>
      <c r="K4" s="1">
        <v>105.05</v>
      </c>
      <c r="L4" s="1">
        <v>0</v>
      </c>
      <c r="M4" s="1">
        <v>0</v>
      </c>
      <c r="N4" s="1"/>
      <c r="O4" s="1"/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/>
      <c r="AM4" s="1"/>
      <c r="AN4" s="1">
        <v>28000</v>
      </c>
      <c r="AO4" s="1">
        <v>280</v>
      </c>
      <c r="AP4" s="1"/>
      <c r="AQ4" s="1"/>
      <c r="AR4" s="1"/>
      <c r="AS4" s="1"/>
      <c r="AT4" s="1">
        <v>0</v>
      </c>
      <c r="AU4" s="1">
        <v>0</v>
      </c>
      <c r="AV4" s="1">
        <v>0</v>
      </c>
      <c r="AW4" s="1">
        <v>0</v>
      </c>
      <c r="AX4" s="1">
        <v>280</v>
      </c>
      <c r="AY4" s="1">
        <v>280</v>
      </c>
      <c r="AZ4" s="1">
        <v>0</v>
      </c>
      <c r="BA4" s="1">
        <v>0</v>
      </c>
      <c r="BB4" s="1">
        <v>0</v>
      </c>
      <c r="BC4" s="1">
        <v>0</v>
      </c>
      <c r="BD4" s="1" t="s">
        <v>400</v>
      </c>
      <c r="BE4" s="3">
        <v>45594.6353009259</v>
      </c>
    </row>
    <row r="5" spans="1:57">
      <c r="A5" s="1">
        <v>4</v>
      </c>
      <c r="B5" s="1" t="s">
        <v>58</v>
      </c>
      <c r="C5" s="1" t="s">
        <v>14</v>
      </c>
      <c r="D5" s="1">
        <v>4</v>
      </c>
      <c r="E5" s="2">
        <v>45505</v>
      </c>
      <c r="F5" s="1">
        <v>148</v>
      </c>
      <c r="G5" s="1" t="s">
        <v>80</v>
      </c>
      <c r="H5" s="1">
        <v>58</v>
      </c>
      <c r="I5" s="1" t="s">
        <v>65</v>
      </c>
      <c r="J5" s="1" t="s">
        <v>61</v>
      </c>
      <c r="K5" s="1">
        <v>105.05</v>
      </c>
      <c r="L5" s="1">
        <v>0</v>
      </c>
      <c r="M5" s="1">
        <v>0</v>
      </c>
      <c r="N5" s="1"/>
      <c r="O5" s="1"/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/>
      <c r="AM5" s="1"/>
      <c r="AN5" s="1"/>
      <c r="AO5" s="1"/>
      <c r="AP5" s="1"/>
      <c r="AQ5" s="1"/>
      <c r="AR5" s="1"/>
      <c r="AS5" s="1"/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 t="s">
        <v>400</v>
      </c>
      <c r="BE5" s="3">
        <v>45594.6353009259</v>
      </c>
    </row>
    <row r="6" spans="1:57">
      <c r="A6" s="1">
        <v>5</v>
      </c>
      <c r="B6" s="1" t="s">
        <v>58</v>
      </c>
      <c r="C6" s="1" t="s">
        <v>14</v>
      </c>
      <c r="D6" s="1">
        <v>4</v>
      </c>
      <c r="E6" s="2">
        <v>45505</v>
      </c>
      <c r="F6" s="1">
        <v>148</v>
      </c>
      <c r="G6" s="1" t="s">
        <v>62</v>
      </c>
      <c r="H6" s="1">
        <v>66</v>
      </c>
      <c r="I6" s="1"/>
      <c r="J6" s="1" t="s">
        <v>63</v>
      </c>
      <c r="K6" s="1">
        <v>105.05</v>
      </c>
      <c r="L6" s="1">
        <v>0</v>
      </c>
      <c r="M6" s="1">
        <v>0</v>
      </c>
      <c r="N6" s="1"/>
      <c r="O6" s="1"/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/>
      <c r="AM6" s="1"/>
      <c r="AN6" s="1"/>
      <c r="AO6" s="1"/>
      <c r="AP6" s="1"/>
      <c r="AQ6" s="1"/>
      <c r="AR6" s="1"/>
      <c r="AS6" s="1"/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 t="s">
        <v>400</v>
      </c>
      <c r="BE6" s="3">
        <v>45594.6353009259</v>
      </c>
    </row>
    <row r="7" spans="1:57">
      <c r="A7" s="1">
        <v>6</v>
      </c>
      <c r="B7" s="1" t="s">
        <v>58</v>
      </c>
      <c r="C7" s="1" t="s">
        <v>14</v>
      </c>
      <c r="D7" s="1">
        <v>4</v>
      </c>
      <c r="E7" s="2">
        <v>45505</v>
      </c>
      <c r="F7" s="1">
        <v>148</v>
      </c>
      <c r="G7" s="1" t="s">
        <v>142</v>
      </c>
      <c r="H7" s="1">
        <v>68</v>
      </c>
      <c r="I7" s="1" t="s">
        <v>65</v>
      </c>
      <c r="J7" s="1" t="s">
        <v>143</v>
      </c>
      <c r="K7" s="1">
        <v>105.05</v>
      </c>
      <c r="L7" s="1">
        <v>0</v>
      </c>
      <c r="M7" s="1">
        <v>0</v>
      </c>
      <c r="N7" s="1"/>
      <c r="O7" s="1"/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/>
      <c r="AM7" s="1"/>
      <c r="AN7" s="1">
        <v>5000</v>
      </c>
      <c r="AO7" s="1">
        <v>0</v>
      </c>
      <c r="AP7" s="1"/>
      <c r="AQ7" s="1"/>
      <c r="AR7" s="1"/>
      <c r="AS7" s="1"/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 t="s">
        <v>400</v>
      </c>
      <c r="BE7" s="3">
        <v>45594.6353009259</v>
      </c>
    </row>
    <row r="8" spans="1:57">
      <c r="A8" s="1">
        <v>7</v>
      </c>
      <c r="B8" s="1" t="s">
        <v>58</v>
      </c>
      <c r="C8" s="1" t="s">
        <v>14</v>
      </c>
      <c r="D8" s="1">
        <v>4</v>
      </c>
      <c r="E8" s="2">
        <v>45505</v>
      </c>
      <c r="F8" s="1">
        <v>148</v>
      </c>
      <c r="G8" s="1" t="s">
        <v>98</v>
      </c>
      <c r="H8" s="1">
        <v>73</v>
      </c>
      <c r="I8" s="1" t="s">
        <v>93</v>
      </c>
      <c r="J8" s="1" t="s">
        <v>94</v>
      </c>
      <c r="K8" s="1">
        <v>105.05</v>
      </c>
      <c r="L8" s="1">
        <v>12</v>
      </c>
      <c r="M8" s="1">
        <v>0</v>
      </c>
      <c r="N8" s="1">
        <v>9953792.7</v>
      </c>
      <c r="O8" s="1">
        <v>9681841.04</v>
      </c>
      <c r="P8" s="1">
        <v>97.27</v>
      </c>
      <c r="Q8" s="1">
        <v>1082.78</v>
      </c>
      <c r="R8" s="1">
        <v>549.51</v>
      </c>
      <c r="S8" s="1">
        <v>50.75</v>
      </c>
      <c r="T8" s="1">
        <v>2198.04</v>
      </c>
      <c r="U8" s="1">
        <v>9.93</v>
      </c>
      <c r="V8" s="1">
        <v>7.64</v>
      </c>
      <c r="W8" s="1">
        <v>76.94</v>
      </c>
      <c r="X8" s="1">
        <v>3056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4.14</v>
      </c>
      <c r="AG8" s="1">
        <v>0</v>
      </c>
      <c r="AH8" s="1">
        <v>18.65</v>
      </c>
      <c r="AI8" s="1">
        <v>74.6</v>
      </c>
      <c r="AJ8" s="1">
        <v>0</v>
      </c>
      <c r="AK8" s="1">
        <v>0</v>
      </c>
      <c r="AL8" s="1"/>
      <c r="AM8" s="1">
        <v>50000</v>
      </c>
      <c r="AN8" s="1">
        <v>323000</v>
      </c>
      <c r="AO8" s="1">
        <v>6460</v>
      </c>
      <c r="AP8" s="1">
        <v>0</v>
      </c>
      <c r="AQ8" s="1">
        <v>0</v>
      </c>
      <c r="AR8" s="1">
        <v>0</v>
      </c>
      <c r="AS8" s="1">
        <v>700</v>
      </c>
      <c r="AT8" s="1">
        <v>0</v>
      </c>
      <c r="AU8" s="1">
        <v>0</v>
      </c>
      <c r="AV8" s="1">
        <v>0</v>
      </c>
      <c r="AW8" s="1">
        <v>0</v>
      </c>
      <c r="AX8" s="1">
        <v>8732.64</v>
      </c>
      <c r="AY8" s="1">
        <v>8732.64</v>
      </c>
      <c r="AZ8" s="1">
        <v>0</v>
      </c>
      <c r="BA8" s="1">
        <v>0</v>
      </c>
      <c r="BB8" s="1">
        <v>0</v>
      </c>
      <c r="BC8" s="1">
        <v>2272.64</v>
      </c>
      <c r="BD8" s="1" t="s">
        <v>405</v>
      </c>
      <c r="BE8" s="3">
        <v>45594.6353009259</v>
      </c>
    </row>
    <row r="9" spans="1:57">
      <c r="A9" s="1">
        <v>8</v>
      </c>
      <c r="B9" s="1" t="s">
        <v>58</v>
      </c>
      <c r="C9" s="1" t="s">
        <v>14</v>
      </c>
      <c r="D9" s="1">
        <v>4</v>
      </c>
      <c r="E9" s="2">
        <v>45505</v>
      </c>
      <c r="F9" s="1">
        <v>148</v>
      </c>
      <c r="G9" s="1" t="s">
        <v>99</v>
      </c>
      <c r="H9" s="1">
        <v>76</v>
      </c>
      <c r="I9" s="1" t="s">
        <v>97</v>
      </c>
      <c r="J9" s="1" t="s">
        <v>94</v>
      </c>
      <c r="K9" s="1">
        <v>105.05</v>
      </c>
      <c r="L9" s="1">
        <v>12</v>
      </c>
      <c r="M9" s="1">
        <v>0</v>
      </c>
      <c r="N9" s="1">
        <v>8293623.03</v>
      </c>
      <c r="O9" s="1">
        <v>8430802.67</v>
      </c>
      <c r="P9" s="1">
        <v>101.65</v>
      </c>
      <c r="Q9" s="1">
        <v>902.22</v>
      </c>
      <c r="R9" s="1">
        <v>201.37</v>
      </c>
      <c r="S9" s="1">
        <v>22.32</v>
      </c>
      <c r="T9" s="1">
        <v>604.11</v>
      </c>
      <c r="U9" s="1">
        <v>8.27</v>
      </c>
      <c r="V9" s="1">
        <v>6.77</v>
      </c>
      <c r="W9" s="1">
        <v>81.86</v>
      </c>
      <c r="X9" s="1">
        <v>2031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20.43</v>
      </c>
      <c r="AG9" s="1">
        <v>0</v>
      </c>
      <c r="AH9" s="1">
        <v>170.1</v>
      </c>
      <c r="AI9" s="1">
        <v>510.3</v>
      </c>
      <c r="AJ9" s="1">
        <v>0</v>
      </c>
      <c r="AK9" s="1">
        <v>0</v>
      </c>
      <c r="AL9" s="1"/>
      <c r="AM9" s="1">
        <v>50000</v>
      </c>
      <c r="AN9" s="1">
        <v>70000</v>
      </c>
      <c r="AO9" s="1">
        <v>875</v>
      </c>
      <c r="AP9" s="1">
        <v>0</v>
      </c>
      <c r="AQ9" s="1">
        <v>0</v>
      </c>
      <c r="AR9" s="1">
        <v>0</v>
      </c>
      <c r="AS9" s="1">
        <v>700</v>
      </c>
      <c r="AT9" s="1">
        <v>0</v>
      </c>
      <c r="AU9" s="1">
        <v>0</v>
      </c>
      <c r="AV9" s="1">
        <v>0</v>
      </c>
      <c r="AW9" s="1">
        <v>0</v>
      </c>
      <c r="AX9" s="1">
        <v>1989.41</v>
      </c>
      <c r="AY9" s="1">
        <v>1989.41</v>
      </c>
      <c r="AZ9" s="1">
        <v>0</v>
      </c>
      <c r="BA9" s="1">
        <v>0</v>
      </c>
      <c r="BB9" s="1">
        <v>0</v>
      </c>
      <c r="BC9" s="1">
        <v>1114.41</v>
      </c>
      <c r="BD9" s="1" t="s">
        <v>405</v>
      </c>
      <c r="BE9" s="3">
        <v>45594.6353009259</v>
      </c>
    </row>
    <row r="10" spans="1:57">
      <c r="A10" s="1">
        <v>9</v>
      </c>
      <c r="B10" s="1" t="s">
        <v>58</v>
      </c>
      <c r="C10" s="1" t="s">
        <v>14</v>
      </c>
      <c r="D10" s="1">
        <v>4</v>
      </c>
      <c r="E10" s="2">
        <v>45505</v>
      </c>
      <c r="F10" s="1">
        <v>148</v>
      </c>
      <c r="G10" s="1" t="s">
        <v>135</v>
      </c>
      <c r="H10" s="1">
        <v>204</v>
      </c>
      <c r="I10" s="1" t="s">
        <v>65</v>
      </c>
      <c r="J10" s="1" t="s">
        <v>136</v>
      </c>
      <c r="K10" s="1">
        <v>105.05</v>
      </c>
      <c r="L10" s="1">
        <v>0</v>
      </c>
      <c r="M10" s="1">
        <v>0</v>
      </c>
      <c r="N10" s="1"/>
      <c r="O10" s="1"/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/>
      <c r="AM10" s="1"/>
      <c r="AN10" s="1">
        <v>8000</v>
      </c>
      <c r="AO10" s="1">
        <v>0</v>
      </c>
      <c r="AP10" s="1"/>
      <c r="AQ10" s="1"/>
      <c r="AR10" s="1"/>
      <c r="AS10" s="1"/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 t="s">
        <v>400</v>
      </c>
      <c r="BE10" s="3">
        <v>45594.6353009259</v>
      </c>
    </row>
    <row r="11" spans="1:57">
      <c r="A11" s="1">
        <v>10</v>
      </c>
      <c r="B11" s="1" t="s">
        <v>58</v>
      </c>
      <c r="C11" s="1" t="s">
        <v>14</v>
      </c>
      <c r="D11" s="1">
        <v>4</v>
      </c>
      <c r="E11" s="2">
        <v>45505</v>
      </c>
      <c r="F11" s="1">
        <v>148</v>
      </c>
      <c r="G11" s="1" t="s">
        <v>100</v>
      </c>
      <c r="H11" s="1">
        <v>406</v>
      </c>
      <c r="I11" s="1" t="s">
        <v>93</v>
      </c>
      <c r="J11" s="1" t="s">
        <v>94</v>
      </c>
      <c r="K11" s="1">
        <v>105.05</v>
      </c>
      <c r="L11" s="1">
        <v>12</v>
      </c>
      <c r="M11" s="1">
        <v>0</v>
      </c>
      <c r="N11" s="1">
        <v>9953792.7</v>
      </c>
      <c r="O11" s="1">
        <v>9666183.81</v>
      </c>
      <c r="P11" s="1">
        <v>97.11</v>
      </c>
      <c r="Q11" s="1">
        <v>1082.78</v>
      </c>
      <c r="R11" s="1">
        <v>472.71</v>
      </c>
      <c r="S11" s="1">
        <v>43.66</v>
      </c>
      <c r="T11" s="1">
        <v>1890.84</v>
      </c>
      <c r="U11" s="1">
        <v>9.93</v>
      </c>
      <c r="V11" s="1">
        <v>12.05</v>
      </c>
      <c r="W11" s="1">
        <v>121.35</v>
      </c>
      <c r="X11" s="1">
        <v>4820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5.66</v>
      </c>
      <c r="AG11" s="1">
        <v>0</v>
      </c>
      <c r="AH11" s="1">
        <v>94.21</v>
      </c>
      <c r="AI11" s="1">
        <v>376.84</v>
      </c>
      <c r="AJ11" s="1">
        <v>0</v>
      </c>
      <c r="AK11" s="1">
        <v>0</v>
      </c>
      <c r="AL11" s="1"/>
      <c r="AM11" s="1">
        <v>50000</v>
      </c>
      <c r="AN11" s="1">
        <v>83000</v>
      </c>
      <c r="AO11" s="1">
        <v>1245</v>
      </c>
      <c r="AP11" s="1">
        <v>0</v>
      </c>
      <c r="AQ11" s="1">
        <v>0</v>
      </c>
      <c r="AR11" s="1">
        <v>0</v>
      </c>
      <c r="AS11" s="1">
        <v>700</v>
      </c>
      <c r="AT11" s="1">
        <v>0</v>
      </c>
      <c r="AU11" s="1">
        <v>0</v>
      </c>
      <c r="AV11" s="1">
        <v>0</v>
      </c>
      <c r="AW11" s="1">
        <v>0</v>
      </c>
      <c r="AX11" s="1">
        <v>3512.68</v>
      </c>
      <c r="AY11" s="1">
        <v>3512.68</v>
      </c>
      <c r="AZ11" s="1">
        <v>0</v>
      </c>
      <c r="BA11" s="1">
        <v>0</v>
      </c>
      <c r="BB11" s="1">
        <v>0</v>
      </c>
      <c r="BC11" s="1">
        <v>2267.68</v>
      </c>
      <c r="BD11" s="1" t="s">
        <v>405</v>
      </c>
      <c r="BE11" s="3">
        <v>45594.6353009259</v>
      </c>
    </row>
    <row r="12" spans="1:57">
      <c r="A12" s="1">
        <v>11</v>
      </c>
      <c r="B12" s="1" t="s">
        <v>58</v>
      </c>
      <c r="C12" s="1" t="s">
        <v>14</v>
      </c>
      <c r="D12" s="1">
        <v>4</v>
      </c>
      <c r="E12" s="2">
        <v>45505</v>
      </c>
      <c r="F12" s="1">
        <v>148</v>
      </c>
      <c r="G12" s="1" t="s">
        <v>101</v>
      </c>
      <c r="H12" s="1">
        <v>522</v>
      </c>
      <c r="I12" s="1" t="s">
        <v>97</v>
      </c>
      <c r="J12" s="1" t="s">
        <v>94</v>
      </c>
      <c r="K12" s="1">
        <v>105.05</v>
      </c>
      <c r="L12" s="1">
        <v>12</v>
      </c>
      <c r="M12" s="1">
        <v>0</v>
      </c>
      <c r="N12" s="1">
        <v>8293623.03</v>
      </c>
      <c r="O12" s="1">
        <v>11294448.02</v>
      </c>
      <c r="P12" s="1">
        <v>136.18</v>
      </c>
      <c r="Q12" s="1">
        <v>902.22</v>
      </c>
      <c r="R12" s="1">
        <v>476.45</v>
      </c>
      <c r="S12" s="1">
        <v>52.81</v>
      </c>
      <c r="T12" s="1">
        <v>1429.35</v>
      </c>
      <c r="U12" s="1">
        <v>8.27</v>
      </c>
      <c r="V12" s="1">
        <v>8.81</v>
      </c>
      <c r="W12" s="1">
        <v>106.53</v>
      </c>
      <c r="X12" s="1">
        <v>2643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10.86</v>
      </c>
      <c r="AG12" s="1">
        <v>0</v>
      </c>
      <c r="AH12" s="1">
        <v>211.35</v>
      </c>
      <c r="AI12" s="1">
        <v>634.05</v>
      </c>
      <c r="AJ12" s="1">
        <v>0</v>
      </c>
      <c r="AK12" s="1">
        <v>0</v>
      </c>
      <c r="AL12" s="1"/>
      <c r="AM12" s="1">
        <v>50000</v>
      </c>
      <c r="AN12" s="1">
        <v>102000</v>
      </c>
      <c r="AO12" s="1">
        <v>1530</v>
      </c>
      <c r="AP12" s="1">
        <v>0</v>
      </c>
      <c r="AQ12" s="1">
        <v>0</v>
      </c>
      <c r="AR12" s="1">
        <v>0</v>
      </c>
      <c r="AS12" s="1">
        <v>700</v>
      </c>
      <c r="AT12" s="1">
        <v>0</v>
      </c>
      <c r="AU12" s="1">
        <v>0</v>
      </c>
      <c r="AV12" s="1">
        <v>0</v>
      </c>
      <c r="AW12" s="1">
        <v>0</v>
      </c>
      <c r="AX12" s="1">
        <v>3593.4</v>
      </c>
      <c r="AY12" s="1">
        <v>3593.4</v>
      </c>
      <c r="AZ12" s="1">
        <v>0</v>
      </c>
      <c r="BA12" s="1">
        <v>0</v>
      </c>
      <c r="BB12" s="1">
        <v>0</v>
      </c>
      <c r="BC12" s="1">
        <v>2063.4</v>
      </c>
      <c r="BD12" s="1" t="s">
        <v>405</v>
      </c>
      <c r="BE12" s="3">
        <v>45594.6353009259</v>
      </c>
    </row>
    <row r="13" spans="1:57">
      <c r="A13" s="1">
        <v>12</v>
      </c>
      <c r="B13" s="1" t="s">
        <v>58</v>
      </c>
      <c r="C13" s="1" t="s">
        <v>14</v>
      </c>
      <c r="D13" s="1">
        <v>4</v>
      </c>
      <c r="E13" s="2">
        <v>45505</v>
      </c>
      <c r="F13" s="1">
        <v>148</v>
      </c>
      <c r="G13" s="1" t="s">
        <v>147</v>
      </c>
      <c r="H13" s="1">
        <v>575</v>
      </c>
      <c r="I13" s="1" t="s">
        <v>97</v>
      </c>
      <c r="J13" s="1" t="s">
        <v>148</v>
      </c>
      <c r="K13" s="1">
        <v>105.05</v>
      </c>
      <c r="L13" s="1">
        <v>0</v>
      </c>
      <c r="M13" s="1">
        <v>0</v>
      </c>
      <c r="N13" s="1">
        <v>8293623.03</v>
      </c>
      <c r="O13" s="1">
        <v>8147129.83</v>
      </c>
      <c r="P13" s="1">
        <v>98.23</v>
      </c>
      <c r="Q13" s="1">
        <v>902.22</v>
      </c>
      <c r="R13" s="1">
        <v>0</v>
      </c>
      <c r="S13" s="1">
        <v>0</v>
      </c>
      <c r="T13" s="1">
        <v>0</v>
      </c>
      <c r="U13" s="1">
        <v>8.27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/>
      <c r="AM13" s="1"/>
      <c r="AN13" s="1">
        <v>37000</v>
      </c>
      <c r="AO13" s="1">
        <v>462.5</v>
      </c>
      <c r="AP13" s="1"/>
      <c r="AQ13" s="1"/>
      <c r="AR13" s="1"/>
      <c r="AS13" s="1"/>
      <c r="AT13" s="1">
        <v>0</v>
      </c>
      <c r="AU13" s="1">
        <v>0</v>
      </c>
      <c r="AV13" s="1">
        <v>0</v>
      </c>
      <c r="AW13" s="1">
        <v>0</v>
      </c>
      <c r="AX13" s="1">
        <v>462.5</v>
      </c>
      <c r="AY13" s="1">
        <v>462.5</v>
      </c>
      <c r="AZ13" s="1">
        <v>0</v>
      </c>
      <c r="BA13" s="1">
        <v>0</v>
      </c>
      <c r="BB13" s="1">
        <v>0</v>
      </c>
      <c r="BC13" s="1">
        <v>0</v>
      </c>
      <c r="BD13" s="1" t="s">
        <v>405</v>
      </c>
      <c r="BE13" s="3">
        <v>45594.6353009259</v>
      </c>
    </row>
    <row r="14" spans="1:57">
      <c r="A14" s="1">
        <v>13</v>
      </c>
      <c r="B14" s="1" t="s">
        <v>58</v>
      </c>
      <c r="C14" s="1" t="s">
        <v>14</v>
      </c>
      <c r="D14" s="1">
        <v>4</v>
      </c>
      <c r="E14" s="2">
        <v>45505</v>
      </c>
      <c r="F14" s="1">
        <v>148</v>
      </c>
      <c r="G14" s="1" t="s">
        <v>81</v>
      </c>
      <c r="H14" s="1">
        <v>576</v>
      </c>
      <c r="I14" s="1" t="s">
        <v>65</v>
      </c>
      <c r="J14" s="1" t="s">
        <v>61</v>
      </c>
      <c r="K14" s="1">
        <v>105.05</v>
      </c>
      <c r="L14" s="1">
        <v>0</v>
      </c>
      <c r="M14" s="1">
        <v>0</v>
      </c>
      <c r="N14" s="1"/>
      <c r="O14" s="1"/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/>
      <c r="AM14" s="1"/>
      <c r="AN14" s="1"/>
      <c r="AO14" s="1"/>
      <c r="AP14" s="1"/>
      <c r="AQ14" s="1"/>
      <c r="AR14" s="1"/>
      <c r="AS14" s="1"/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 t="s">
        <v>400</v>
      </c>
      <c r="BE14" s="3">
        <v>45594.6353009259</v>
      </c>
    </row>
    <row r="15" spans="1:57">
      <c r="A15" s="1">
        <v>14</v>
      </c>
      <c r="B15" s="1" t="s">
        <v>58</v>
      </c>
      <c r="C15" s="1" t="s">
        <v>14</v>
      </c>
      <c r="D15" s="1">
        <v>4</v>
      </c>
      <c r="E15" s="2">
        <v>45505</v>
      </c>
      <c r="F15" s="1">
        <v>148</v>
      </c>
      <c r="G15" s="1" t="s">
        <v>128</v>
      </c>
      <c r="H15" s="1">
        <v>579</v>
      </c>
      <c r="I15" s="1" t="s">
        <v>97</v>
      </c>
      <c r="J15" s="1" t="s">
        <v>129</v>
      </c>
      <c r="K15" s="1">
        <v>105.05</v>
      </c>
      <c r="L15" s="1">
        <v>0</v>
      </c>
      <c r="M15" s="1">
        <v>0</v>
      </c>
      <c r="N15" s="1"/>
      <c r="O15" s="1"/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/>
      <c r="AM15" s="1"/>
      <c r="AN15" s="1">
        <v>50000</v>
      </c>
      <c r="AO15" s="1">
        <v>625</v>
      </c>
      <c r="AP15" s="1"/>
      <c r="AQ15" s="1"/>
      <c r="AR15" s="1"/>
      <c r="AS15" s="1"/>
      <c r="AT15" s="1">
        <v>0</v>
      </c>
      <c r="AU15" s="1">
        <v>0</v>
      </c>
      <c r="AV15" s="1">
        <v>0</v>
      </c>
      <c r="AW15" s="1">
        <v>0</v>
      </c>
      <c r="AX15" s="1">
        <v>625</v>
      </c>
      <c r="AY15" s="1">
        <v>625</v>
      </c>
      <c r="AZ15" s="1">
        <v>0</v>
      </c>
      <c r="BA15" s="1">
        <v>0</v>
      </c>
      <c r="BB15" s="1">
        <v>0</v>
      </c>
      <c r="BC15" s="1">
        <v>0</v>
      </c>
      <c r="BD15" s="1" t="s">
        <v>400</v>
      </c>
      <c r="BE15" s="3">
        <v>45594.6353009259</v>
      </c>
    </row>
    <row r="16" spans="1:57">
      <c r="A16" s="1">
        <v>15</v>
      </c>
      <c r="B16" s="1" t="s">
        <v>58</v>
      </c>
      <c r="C16" s="1" t="s">
        <v>14</v>
      </c>
      <c r="D16" s="1">
        <v>4</v>
      </c>
      <c r="E16" s="2">
        <v>45505</v>
      </c>
      <c r="F16" s="1">
        <v>148</v>
      </c>
      <c r="G16" s="1" t="s">
        <v>149</v>
      </c>
      <c r="H16" s="1">
        <v>809</v>
      </c>
      <c r="I16" s="1" t="s">
        <v>93</v>
      </c>
      <c r="J16" s="1" t="s">
        <v>148</v>
      </c>
      <c r="K16" s="1">
        <v>105.05</v>
      </c>
      <c r="L16" s="1">
        <v>0</v>
      </c>
      <c r="M16" s="1">
        <v>0</v>
      </c>
      <c r="N16" s="1">
        <v>9953792.7</v>
      </c>
      <c r="O16" s="1">
        <v>9919203.26</v>
      </c>
      <c r="P16" s="1">
        <v>99.65</v>
      </c>
      <c r="Q16" s="1">
        <v>1082.78</v>
      </c>
      <c r="R16" s="1">
        <v>0</v>
      </c>
      <c r="S16" s="1">
        <v>0</v>
      </c>
      <c r="T16" s="1">
        <v>0</v>
      </c>
      <c r="U16" s="1">
        <v>9.93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/>
      <c r="AM16" s="1"/>
      <c r="AN16" s="1">
        <v>82000</v>
      </c>
      <c r="AO16" s="1">
        <v>1230</v>
      </c>
      <c r="AP16" s="1"/>
      <c r="AQ16" s="1"/>
      <c r="AR16" s="1"/>
      <c r="AS16" s="1"/>
      <c r="AT16" s="1">
        <v>0</v>
      </c>
      <c r="AU16" s="1">
        <v>0</v>
      </c>
      <c r="AV16" s="1">
        <v>0</v>
      </c>
      <c r="AW16" s="1">
        <v>0</v>
      </c>
      <c r="AX16" s="1">
        <v>1230</v>
      </c>
      <c r="AY16" s="1">
        <v>1230</v>
      </c>
      <c r="AZ16" s="1">
        <v>0</v>
      </c>
      <c r="BA16" s="1">
        <v>0</v>
      </c>
      <c r="BB16" s="1">
        <v>0</v>
      </c>
      <c r="BC16" s="1">
        <v>0</v>
      </c>
      <c r="BD16" s="1" t="s">
        <v>405</v>
      </c>
      <c r="BE16" s="3">
        <v>45594.6353009259</v>
      </c>
    </row>
    <row r="17" spans="1:57">
      <c r="A17" s="1">
        <v>16</v>
      </c>
      <c r="B17" s="1" t="s">
        <v>58</v>
      </c>
      <c r="C17" s="1" t="s">
        <v>14</v>
      </c>
      <c r="D17" s="1">
        <v>4</v>
      </c>
      <c r="E17" s="2">
        <v>45505</v>
      </c>
      <c r="F17" s="1">
        <v>148</v>
      </c>
      <c r="G17" s="1" t="s">
        <v>103</v>
      </c>
      <c r="H17" s="1">
        <v>871</v>
      </c>
      <c r="I17" s="1" t="s">
        <v>97</v>
      </c>
      <c r="J17" s="1" t="s">
        <v>94</v>
      </c>
      <c r="K17" s="1">
        <v>105.05</v>
      </c>
      <c r="L17" s="1">
        <v>12</v>
      </c>
      <c r="M17" s="1">
        <v>0</v>
      </c>
      <c r="N17" s="1">
        <v>8293623.03</v>
      </c>
      <c r="O17" s="1">
        <v>9959219.33</v>
      </c>
      <c r="P17" s="1">
        <v>120.08</v>
      </c>
      <c r="Q17" s="1">
        <v>902.22</v>
      </c>
      <c r="R17" s="1">
        <v>358.4</v>
      </c>
      <c r="S17" s="1">
        <v>39.72</v>
      </c>
      <c r="T17" s="1">
        <v>1075.2</v>
      </c>
      <c r="U17" s="1">
        <v>8.27</v>
      </c>
      <c r="V17" s="1">
        <v>6.03</v>
      </c>
      <c r="W17" s="1">
        <v>72.91</v>
      </c>
      <c r="X17" s="1">
        <v>1809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9.46</v>
      </c>
      <c r="AG17" s="1">
        <v>0</v>
      </c>
      <c r="AH17" s="1">
        <v>209.34</v>
      </c>
      <c r="AI17" s="1">
        <v>628.02</v>
      </c>
      <c r="AJ17" s="1">
        <v>0</v>
      </c>
      <c r="AK17" s="1">
        <v>0</v>
      </c>
      <c r="AL17" s="1"/>
      <c r="AM17" s="1">
        <v>50000</v>
      </c>
      <c r="AN17" s="1">
        <v>53000</v>
      </c>
      <c r="AO17" s="1">
        <v>662.5</v>
      </c>
      <c r="AP17" s="1">
        <v>0</v>
      </c>
      <c r="AQ17" s="1">
        <v>0</v>
      </c>
      <c r="AR17" s="1">
        <v>0</v>
      </c>
      <c r="AS17" s="1">
        <v>700</v>
      </c>
      <c r="AT17" s="1">
        <v>0</v>
      </c>
      <c r="AU17" s="1">
        <v>0</v>
      </c>
      <c r="AV17" s="1">
        <v>0</v>
      </c>
      <c r="AW17" s="1">
        <v>0</v>
      </c>
      <c r="AX17" s="1">
        <v>2365.72</v>
      </c>
      <c r="AY17" s="1">
        <v>2365.72</v>
      </c>
      <c r="AZ17" s="1">
        <v>0</v>
      </c>
      <c r="BA17" s="1">
        <v>0</v>
      </c>
      <c r="BB17" s="1">
        <v>0</v>
      </c>
      <c r="BC17" s="1">
        <v>1703.22</v>
      </c>
      <c r="BD17" s="1" t="s">
        <v>405</v>
      </c>
      <c r="BE17" s="3">
        <v>45594.6353009259</v>
      </c>
    </row>
    <row r="18" spans="1:57">
      <c r="A18" s="1">
        <v>17</v>
      </c>
      <c r="B18" s="1" t="s">
        <v>58</v>
      </c>
      <c r="C18" s="1" t="s">
        <v>14</v>
      </c>
      <c r="D18" s="1">
        <v>4</v>
      </c>
      <c r="E18" s="2">
        <v>45505</v>
      </c>
      <c r="F18" s="1">
        <v>148</v>
      </c>
      <c r="G18" s="1" t="s">
        <v>104</v>
      </c>
      <c r="H18" s="1">
        <v>931</v>
      </c>
      <c r="I18" s="1" t="s">
        <v>97</v>
      </c>
      <c r="J18" s="1" t="s">
        <v>94</v>
      </c>
      <c r="K18" s="1">
        <v>105.05</v>
      </c>
      <c r="L18" s="1">
        <v>12</v>
      </c>
      <c r="M18" s="1">
        <v>0</v>
      </c>
      <c r="N18" s="1">
        <v>8293623.03</v>
      </c>
      <c r="O18" s="1">
        <v>7958658.59</v>
      </c>
      <c r="P18" s="1">
        <v>95.96</v>
      </c>
      <c r="Q18" s="1">
        <v>902.22</v>
      </c>
      <c r="R18" s="1">
        <v>224.03</v>
      </c>
      <c r="S18" s="1">
        <v>24.83</v>
      </c>
      <c r="T18" s="1">
        <v>672.09</v>
      </c>
      <c r="U18" s="1">
        <v>8.27</v>
      </c>
      <c r="V18" s="1">
        <v>6.53</v>
      </c>
      <c r="W18" s="1">
        <v>78.96</v>
      </c>
      <c r="X18" s="1">
        <v>1959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18.08</v>
      </c>
      <c r="AG18" s="1">
        <v>0</v>
      </c>
      <c r="AH18" s="1">
        <v>91.76</v>
      </c>
      <c r="AI18" s="1">
        <v>275.28</v>
      </c>
      <c r="AJ18" s="1">
        <v>0</v>
      </c>
      <c r="AK18" s="1">
        <v>0</v>
      </c>
      <c r="AL18" s="1"/>
      <c r="AM18" s="1">
        <v>50000</v>
      </c>
      <c r="AN18" s="1">
        <v>120000</v>
      </c>
      <c r="AO18" s="1">
        <v>1800</v>
      </c>
      <c r="AP18" s="1">
        <v>0</v>
      </c>
      <c r="AQ18" s="1">
        <v>0</v>
      </c>
      <c r="AR18" s="1">
        <v>0</v>
      </c>
      <c r="AS18" s="1">
        <v>700</v>
      </c>
      <c r="AT18" s="1">
        <v>0</v>
      </c>
      <c r="AU18" s="1">
        <v>0</v>
      </c>
      <c r="AV18" s="1">
        <v>0</v>
      </c>
      <c r="AW18" s="1">
        <v>0</v>
      </c>
      <c r="AX18" s="1">
        <v>2747.37</v>
      </c>
      <c r="AY18" s="1">
        <v>2747.37</v>
      </c>
      <c r="AZ18" s="1">
        <v>0</v>
      </c>
      <c r="BA18" s="1">
        <v>0</v>
      </c>
      <c r="BB18" s="1">
        <v>0</v>
      </c>
      <c r="BC18" s="1">
        <v>947.37</v>
      </c>
      <c r="BD18" s="1" t="s">
        <v>405</v>
      </c>
      <c r="BE18" s="3">
        <v>45594.6353009259</v>
      </c>
    </row>
    <row r="19" spans="1:57">
      <c r="A19" s="1">
        <v>18</v>
      </c>
      <c r="B19" s="1" t="s">
        <v>58</v>
      </c>
      <c r="C19" s="1" t="s">
        <v>14</v>
      </c>
      <c r="D19" s="1">
        <v>4</v>
      </c>
      <c r="E19" s="2">
        <v>45505</v>
      </c>
      <c r="F19" s="1">
        <v>148</v>
      </c>
      <c r="G19" s="1" t="s">
        <v>89</v>
      </c>
      <c r="H19" s="1">
        <v>995</v>
      </c>
      <c r="I19" s="1" t="s">
        <v>65</v>
      </c>
      <c r="J19" s="1" t="s">
        <v>90</v>
      </c>
      <c r="K19" s="1">
        <v>105.05</v>
      </c>
      <c r="L19" s="1">
        <v>0</v>
      </c>
      <c r="M19" s="1">
        <v>0</v>
      </c>
      <c r="N19" s="1"/>
      <c r="O19" s="1"/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/>
      <c r="AM19" s="1"/>
      <c r="AN19" s="1">
        <v>121000</v>
      </c>
      <c r="AO19" s="1">
        <v>2420</v>
      </c>
      <c r="AP19" s="1"/>
      <c r="AQ19" s="1"/>
      <c r="AR19" s="1"/>
      <c r="AS19" s="1"/>
      <c r="AT19" s="1">
        <v>0</v>
      </c>
      <c r="AU19" s="1">
        <v>0</v>
      </c>
      <c r="AV19" s="1">
        <v>0</v>
      </c>
      <c r="AW19" s="1">
        <v>0</v>
      </c>
      <c r="AX19" s="1">
        <v>2420</v>
      </c>
      <c r="AY19" s="1">
        <v>2420</v>
      </c>
      <c r="AZ19" s="1">
        <v>0</v>
      </c>
      <c r="BA19" s="1">
        <v>0</v>
      </c>
      <c r="BB19" s="1">
        <v>0</v>
      </c>
      <c r="BC19" s="1">
        <v>0</v>
      </c>
      <c r="BD19" s="1" t="s">
        <v>400</v>
      </c>
      <c r="BE19" s="3">
        <v>45594.6353009259</v>
      </c>
    </row>
    <row r="20" spans="1:57">
      <c r="A20" s="1">
        <v>19</v>
      </c>
      <c r="B20" s="1" t="s">
        <v>58</v>
      </c>
      <c r="C20" s="1" t="s">
        <v>14</v>
      </c>
      <c r="D20" s="1">
        <v>4</v>
      </c>
      <c r="E20" s="2">
        <v>45505</v>
      </c>
      <c r="F20" s="1">
        <v>148</v>
      </c>
      <c r="G20" s="1" t="s">
        <v>64</v>
      </c>
      <c r="H20" s="1">
        <v>1801</v>
      </c>
      <c r="I20" s="1" t="s">
        <v>65</v>
      </c>
      <c r="J20" s="1" t="s">
        <v>63</v>
      </c>
      <c r="K20" s="1">
        <v>105.05</v>
      </c>
      <c r="L20" s="1">
        <v>0</v>
      </c>
      <c r="M20" s="1">
        <v>0</v>
      </c>
      <c r="N20" s="1"/>
      <c r="O20" s="1"/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/>
      <c r="AM20" s="1"/>
      <c r="AN20" s="1"/>
      <c r="AO20" s="1"/>
      <c r="AP20" s="1"/>
      <c r="AQ20" s="1"/>
      <c r="AR20" s="1"/>
      <c r="AS20" s="1"/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 t="s">
        <v>400</v>
      </c>
      <c r="BE20" s="3">
        <v>45594.6353009259</v>
      </c>
    </row>
    <row r="21" spans="1:57">
      <c r="A21" s="1">
        <v>20</v>
      </c>
      <c r="B21" s="1" t="s">
        <v>58</v>
      </c>
      <c r="C21" s="1" t="s">
        <v>14</v>
      </c>
      <c r="D21" s="1">
        <v>4</v>
      </c>
      <c r="E21" s="2">
        <v>45505</v>
      </c>
      <c r="F21" s="1">
        <v>148</v>
      </c>
      <c r="G21" s="1" t="s">
        <v>130</v>
      </c>
      <c r="H21" s="1">
        <v>1802</v>
      </c>
      <c r="I21" s="1" t="s">
        <v>97</v>
      </c>
      <c r="J21" s="1" t="s">
        <v>129</v>
      </c>
      <c r="K21" s="1">
        <v>105.05</v>
      </c>
      <c r="L21" s="1">
        <v>0</v>
      </c>
      <c r="M21" s="1">
        <v>132.51</v>
      </c>
      <c r="N21" s="1">
        <v>1542529.55</v>
      </c>
      <c r="O21" s="1">
        <v>2308926.71</v>
      </c>
      <c r="P21" s="1">
        <v>149.68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14374</v>
      </c>
      <c r="Z21" s="1">
        <v>6678</v>
      </c>
      <c r="AA21" s="1">
        <v>46.46</v>
      </c>
      <c r="AB21" s="1">
        <v>0.7</v>
      </c>
      <c r="AC21" s="1">
        <v>0</v>
      </c>
      <c r="AD21" s="1">
        <v>888.83</v>
      </c>
      <c r="AE21" s="1">
        <v>3</v>
      </c>
      <c r="AF21" s="1">
        <v>0</v>
      </c>
      <c r="AG21" s="1">
        <v>0</v>
      </c>
      <c r="AH21" s="1">
        <v>0</v>
      </c>
      <c r="AI21" s="1">
        <v>0</v>
      </c>
      <c r="AJ21" s="1">
        <v>2897.51</v>
      </c>
      <c r="AK21" s="1">
        <v>0.7</v>
      </c>
      <c r="AL21" s="1"/>
      <c r="AM21" s="1"/>
      <c r="AN21" s="1">
        <v>57000</v>
      </c>
      <c r="AO21" s="1">
        <v>712.5</v>
      </c>
      <c r="AP21" s="1"/>
      <c r="AQ21" s="1"/>
      <c r="AR21" s="1"/>
      <c r="AS21" s="1"/>
      <c r="AT21" s="1">
        <v>0</v>
      </c>
      <c r="AU21" s="1">
        <v>0</v>
      </c>
      <c r="AV21" s="1">
        <v>0</v>
      </c>
      <c r="AW21" s="1">
        <v>0</v>
      </c>
      <c r="AX21" s="1">
        <v>715.5</v>
      </c>
      <c r="AY21" s="1">
        <v>715.5</v>
      </c>
      <c r="AZ21" s="1">
        <v>0</v>
      </c>
      <c r="BA21" s="1">
        <v>0</v>
      </c>
      <c r="BB21" s="1">
        <v>0</v>
      </c>
      <c r="BC21" s="1">
        <v>3</v>
      </c>
      <c r="BD21" s="1" t="s">
        <v>405</v>
      </c>
      <c r="BE21" s="3">
        <v>45594.6353009259</v>
      </c>
    </row>
    <row r="22" spans="1:57">
      <c r="A22" s="1">
        <v>21</v>
      </c>
      <c r="B22" s="1" t="s">
        <v>58</v>
      </c>
      <c r="C22" s="1" t="s">
        <v>14</v>
      </c>
      <c r="D22" s="1">
        <v>4</v>
      </c>
      <c r="E22" s="2">
        <v>45505</v>
      </c>
      <c r="F22" s="1">
        <v>148</v>
      </c>
      <c r="G22" s="1" t="s">
        <v>132</v>
      </c>
      <c r="H22" s="1">
        <v>1804</v>
      </c>
      <c r="I22" s="1" t="s">
        <v>117</v>
      </c>
      <c r="J22" s="1" t="s">
        <v>129</v>
      </c>
      <c r="K22" s="1">
        <v>105.05</v>
      </c>
      <c r="L22" s="1">
        <v>0</v>
      </c>
      <c r="M22" s="1">
        <v>0</v>
      </c>
      <c r="N22" s="1"/>
      <c r="O22" s="1"/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4259</v>
      </c>
      <c r="AA22" s="1">
        <v>0</v>
      </c>
      <c r="AB22" s="1">
        <v>1</v>
      </c>
      <c r="AC22" s="1">
        <v>0</v>
      </c>
      <c r="AD22" s="1">
        <v>229.7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733.43</v>
      </c>
      <c r="AK22" s="1">
        <v>0</v>
      </c>
      <c r="AL22" s="1"/>
      <c r="AM22" s="1"/>
      <c r="AN22" s="1"/>
      <c r="AO22" s="1"/>
      <c r="AP22" s="1"/>
      <c r="AQ22" s="1"/>
      <c r="AR22" s="1"/>
      <c r="AS22" s="1"/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 t="s">
        <v>400</v>
      </c>
      <c r="BE22" s="3">
        <v>45594.6353009259</v>
      </c>
    </row>
    <row r="23" spans="1:57">
      <c r="A23" s="1">
        <v>22</v>
      </c>
      <c r="B23" s="1" t="s">
        <v>58</v>
      </c>
      <c r="C23" s="1" t="s">
        <v>14</v>
      </c>
      <c r="D23" s="1">
        <v>4</v>
      </c>
      <c r="E23" s="2">
        <v>45505</v>
      </c>
      <c r="F23" s="1">
        <v>148</v>
      </c>
      <c r="G23" s="1" t="s">
        <v>133</v>
      </c>
      <c r="H23" s="1">
        <v>1805</v>
      </c>
      <c r="I23" s="1" t="s">
        <v>97</v>
      </c>
      <c r="J23" s="1" t="s">
        <v>129</v>
      </c>
      <c r="K23" s="1">
        <v>105.05</v>
      </c>
      <c r="L23" s="1">
        <v>0</v>
      </c>
      <c r="M23" s="1">
        <v>132.51</v>
      </c>
      <c r="N23" s="1">
        <v>1542529.55</v>
      </c>
      <c r="O23" s="1">
        <v>2107207.14</v>
      </c>
      <c r="P23" s="1">
        <v>136.61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14374</v>
      </c>
      <c r="Z23" s="1">
        <v>4384</v>
      </c>
      <c r="AA23" s="1">
        <v>30.5</v>
      </c>
      <c r="AB23" s="1">
        <v>0.7</v>
      </c>
      <c r="AC23" s="1">
        <v>0</v>
      </c>
      <c r="AD23" s="1">
        <v>516.07</v>
      </c>
      <c r="AE23" s="1">
        <v>3</v>
      </c>
      <c r="AF23" s="1">
        <v>0</v>
      </c>
      <c r="AG23" s="1">
        <v>0</v>
      </c>
      <c r="AH23" s="1">
        <v>0</v>
      </c>
      <c r="AI23" s="1">
        <v>0</v>
      </c>
      <c r="AJ23" s="1">
        <v>3683.4</v>
      </c>
      <c r="AK23" s="1">
        <v>0.7</v>
      </c>
      <c r="AL23" s="1"/>
      <c r="AM23" s="1"/>
      <c r="AN23" s="1">
        <v>24000</v>
      </c>
      <c r="AO23" s="1">
        <v>240</v>
      </c>
      <c r="AP23" s="1"/>
      <c r="AQ23" s="1"/>
      <c r="AR23" s="1"/>
      <c r="AS23" s="1"/>
      <c r="AT23" s="1">
        <v>0</v>
      </c>
      <c r="AU23" s="1">
        <v>0</v>
      </c>
      <c r="AV23" s="1">
        <v>0</v>
      </c>
      <c r="AW23" s="1">
        <v>0</v>
      </c>
      <c r="AX23" s="1">
        <v>243</v>
      </c>
      <c r="AY23" s="1">
        <v>243</v>
      </c>
      <c r="AZ23" s="1">
        <v>0</v>
      </c>
      <c r="BA23" s="1">
        <v>0</v>
      </c>
      <c r="BB23" s="1">
        <v>0</v>
      </c>
      <c r="BC23" s="1">
        <v>3</v>
      </c>
      <c r="BD23" s="1" t="s">
        <v>405</v>
      </c>
      <c r="BE23" s="3">
        <v>45594.6353009259</v>
      </c>
    </row>
    <row r="24" spans="1:57">
      <c r="A24" s="1">
        <v>23</v>
      </c>
      <c r="B24" s="1" t="s">
        <v>58</v>
      </c>
      <c r="C24" s="1" t="s">
        <v>14</v>
      </c>
      <c r="D24" s="1">
        <v>4</v>
      </c>
      <c r="E24" s="2">
        <v>45505</v>
      </c>
      <c r="F24" s="1">
        <v>148</v>
      </c>
      <c r="G24" s="1" t="s">
        <v>144</v>
      </c>
      <c r="H24" s="1">
        <v>2575</v>
      </c>
      <c r="I24" s="1" t="s">
        <v>65</v>
      </c>
      <c r="J24" s="1" t="s">
        <v>143</v>
      </c>
      <c r="K24" s="1">
        <v>105.05</v>
      </c>
      <c r="L24" s="1">
        <v>0</v>
      </c>
      <c r="M24" s="1">
        <v>0</v>
      </c>
      <c r="N24" s="1"/>
      <c r="O24" s="1"/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/>
      <c r="AM24" s="1"/>
      <c r="AN24" s="1">
        <v>6000</v>
      </c>
      <c r="AO24" s="1">
        <v>0</v>
      </c>
      <c r="AP24" s="1"/>
      <c r="AQ24" s="1"/>
      <c r="AR24" s="1"/>
      <c r="AS24" s="1"/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 t="s">
        <v>400</v>
      </c>
      <c r="BE24" s="3">
        <v>45594.6353009259</v>
      </c>
    </row>
    <row r="25" spans="1:57">
      <c r="A25" s="1">
        <v>24</v>
      </c>
      <c r="B25" s="1" t="s">
        <v>58</v>
      </c>
      <c r="C25" s="1" t="s">
        <v>14</v>
      </c>
      <c r="D25" s="1">
        <v>4</v>
      </c>
      <c r="E25" s="2">
        <v>45505</v>
      </c>
      <c r="F25" s="1">
        <v>148</v>
      </c>
      <c r="G25" s="1" t="s">
        <v>134</v>
      </c>
      <c r="H25" s="1">
        <v>2880</v>
      </c>
      <c r="I25" s="1" t="s">
        <v>97</v>
      </c>
      <c r="J25" s="1" t="s">
        <v>129</v>
      </c>
      <c r="K25" s="1">
        <v>105.05</v>
      </c>
      <c r="L25" s="1">
        <v>0</v>
      </c>
      <c r="M25" s="1">
        <v>0</v>
      </c>
      <c r="N25" s="1">
        <v>8293623.03</v>
      </c>
      <c r="O25" s="1">
        <v>8882842.59</v>
      </c>
      <c r="P25" s="1">
        <v>107.1</v>
      </c>
      <c r="Q25" s="1">
        <v>902.22</v>
      </c>
      <c r="R25" s="1">
        <v>0</v>
      </c>
      <c r="S25" s="1">
        <v>0</v>
      </c>
      <c r="T25" s="1">
        <v>0</v>
      </c>
      <c r="U25" s="1">
        <v>8.27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/>
      <c r="AM25" s="1"/>
      <c r="AN25" s="1">
        <v>29000</v>
      </c>
      <c r="AO25" s="1">
        <v>290</v>
      </c>
      <c r="AP25" s="1"/>
      <c r="AQ25" s="1"/>
      <c r="AR25" s="1"/>
      <c r="AS25" s="1"/>
      <c r="AT25" s="1">
        <v>0</v>
      </c>
      <c r="AU25" s="1">
        <v>0</v>
      </c>
      <c r="AV25" s="1">
        <v>0</v>
      </c>
      <c r="AW25" s="1">
        <v>0</v>
      </c>
      <c r="AX25" s="1">
        <v>290</v>
      </c>
      <c r="AY25" s="1">
        <v>290</v>
      </c>
      <c r="AZ25" s="1">
        <v>0</v>
      </c>
      <c r="BA25" s="1">
        <v>0</v>
      </c>
      <c r="BB25" s="1">
        <v>0</v>
      </c>
      <c r="BC25" s="1">
        <v>0</v>
      </c>
      <c r="BD25" s="1" t="s">
        <v>405</v>
      </c>
      <c r="BE25" s="3">
        <v>45594.6353009259</v>
      </c>
    </row>
    <row r="26" spans="1:57">
      <c r="A26" s="1">
        <v>25</v>
      </c>
      <c r="B26" s="1" t="s">
        <v>58</v>
      </c>
      <c r="C26" s="1" t="s">
        <v>14</v>
      </c>
      <c r="D26" s="1">
        <v>4</v>
      </c>
      <c r="E26" s="2">
        <v>45505</v>
      </c>
      <c r="F26" s="1">
        <v>148</v>
      </c>
      <c r="G26" s="1" t="s">
        <v>105</v>
      </c>
      <c r="H26" s="1">
        <v>3234</v>
      </c>
      <c r="I26" s="1" t="s">
        <v>93</v>
      </c>
      <c r="J26" s="1" t="s">
        <v>94</v>
      </c>
      <c r="K26" s="1">
        <v>105.05</v>
      </c>
      <c r="L26" s="1">
        <v>12</v>
      </c>
      <c r="M26" s="1">
        <v>0</v>
      </c>
      <c r="N26" s="1">
        <v>8293623.03</v>
      </c>
      <c r="O26" s="1">
        <v>6056751.43</v>
      </c>
      <c r="P26" s="1">
        <v>73.03</v>
      </c>
      <c r="Q26" s="1">
        <v>902.22</v>
      </c>
      <c r="R26" s="1">
        <v>352.37</v>
      </c>
      <c r="S26" s="1">
        <v>39.06</v>
      </c>
      <c r="T26" s="1">
        <v>1409.48</v>
      </c>
      <c r="U26" s="1">
        <v>8.27</v>
      </c>
      <c r="V26" s="1">
        <v>8.45</v>
      </c>
      <c r="W26" s="1">
        <v>102.18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7.66</v>
      </c>
      <c r="AG26" s="1">
        <v>0</v>
      </c>
      <c r="AH26" s="1">
        <v>24.39</v>
      </c>
      <c r="AI26" s="1">
        <v>97.56</v>
      </c>
      <c r="AJ26" s="1">
        <v>0</v>
      </c>
      <c r="AK26" s="1">
        <v>0</v>
      </c>
      <c r="AL26" s="1"/>
      <c r="AM26" s="1">
        <v>50000</v>
      </c>
      <c r="AN26" s="1">
        <v>-20000</v>
      </c>
      <c r="AO26" s="1">
        <v>0</v>
      </c>
      <c r="AP26" s="1">
        <v>0</v>
      </c>
      <c r="AQ26" s="1">
        <v>0</v>
      </c>
      <c r="AR26" s="1">
        <v>0</v>
      </c>
      <c r="AS26" s="1">
        <v>700</v>
      </c>
      <c r="AT26" s="1">
        <v>0</v>
      </c>
      <c r="AU26" s="1">
        <v>0</v>
      </c>
      <c r="AV26" s="1">
        <v>0</v>
      </c>
      <c r="AW26" s="1">
        <v>0</v>
      </c>
      <c r="AX26" s="1">
        <v>1507.04</v>
      </c>
      <c r="AY26" s="1">
        <v>1507.04</v>
      </c>
      <c r="AZ26" s="1">
        <v>0</v>
      </c>
      <c r="BA26" s="1">
        <v>0</v>
      </c>
      <c r="BB26" s="1">
        <v>0</v>
      </c>
      <c r="BC26" s="1">
        <v>1507.04</v>
      </c>
      <c r="BD26" s="1" t="s">
        <v>405</v>
      </c>
      <c r="BE26" s="3">
        <v>45594.6353009259</v>
      </c>
    </row>
    <row r="27" spans="1:57">
      <c r="A27" s="1">
        <v>26</v>
      </c>
      <c r="B27" s="1" t="s">
        <v>58</v>
      </c>
      <c r="C27" s="1" t="s">
        <v>14</v>
      </c>
      <c r="D27" s="1">
        <v>4</v>
      </c>
      <c r="E27" s="2">
        <v>45505</v>
      </c>
      <c r="F27" s="1">
        <v>148</v>
      </c>
      <c r="G27" s="1" t="s">
        <v>87</v>
      </c>
      <c r="H27" s="1">
        <v>3378</v>
      </c>
      <c r="I27" s="1" t="s">
        <v>65</v>
      </c>
      <c r="J27" s="1" t="s">
        <v>88</v>
      </c>
      <c r="K27" s="1">
        <v>105.05</v>
      </c>
      <c r="L27" s="1">
        <v>0</v>
      </c>
      <c r="M27" s="1">
        <v>0</v>
      </c>
      <c r="N27" s="1"/>
      <c r="O27" s="1"/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/>
      <c r="AM27" s="1"/>
      <c r="AN27" s="1"/>
      <c r="AO27" s="1"/>
      <c r="AP27" s="1"/>
      <c r="AQ27" s="1"/>
      <c r="AR27" s="1"/>
      <c r="AS27" s="1"/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 t="s">
        <v>400</v>
      </c>
      <c r="BE27" s="3">
        <v>45594.6353009259</v>
      </c>
    </row>
    <row r="28" spans="1:57">
      <c r="A28" s="1">
        <v>27</v>
      </c>
      <c r="B28" s="1" t="s">
        <v>58</v>
      </c>
      <c r="C28" s="1" t="s">
        <v>14</v>
      </c>
      <c r="D28" s="1">
        <v>4</v>
      </c>
      <c r="E28" s="2">
        <v>45505</v>
      </c>
      <c r="F28" s="1">
        <v>148</v>
      </c>
      <c r="G28" s="1" t="s">
        <v>150</v>
      </c>
      <c r="H28" s="1">
        <v>3418</v>
      </c>
      <c r="I28" s="1" t="s">
        <v>93</v>
      </c>
      <c r="J28" s="1" t="s">
        <v>148</v>
      </c>
      <c r="K28" s="1">
        <v>105.05</v>
      </c>
      <c r="L28" s="1">
        <v>0</v>
      </c>
      <c r="M28" s="1">
        <v>0</v>
      </c>
      <c r="N28" s="1">
        <v>9953792.7</v>
      </c>
      <c r="O28" s="1">
        <v>11230264.71</v>
      </c>
      <c r="P28" s="1">
        <v>112.82</v>
      </c>
      <c r="Q28" s="1">
        <v>1082.78</v>
      </c>
      <c r="R28" s="1">
        <v>0</v>
      </c>
      <c r="S28" s="1">
        <v>0</v>
      </c>
      <c r="T28" s="1">
        <v>0</v>
      </c>
      <c r="U28" s="1">
        <v>9.93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/>
      <c r="AM28" s="1"/>
      <c r="AN28" s="1">
        <v>43000</v>
      </c>
      <c r="AO28" s="1">
        <v>537.5</v>
      </c>
      <c r="AP28" s="1"/>
      <c r="AQ28" s="1"/>
      <c r="AR28" s="1"/>
      <c r="AS28" s="1"/>
      <c r="AT28" s="1">
        <v>0</v>
      </c>
      <c r="AU28" s="1">
        <v>0</v>
      </c>
      <c r="AV28" s="1">
        <v>0</v>
      </c>
      <c r="AW28" s="1">
        <v>0</v>
      </c>
      <c r="AX28" s="1">
        <v>537.5</v>
      </c>
      <c r="AY28" s="1">
        <v>537.5</v>
      </c>
      <c r="AZ28" s="1">
        <v>0</v>
      </c>
      <c r="BA28" s="1">
        <v>0</v>
      </c>
      <c r="BB28" s="1">
        <v>0</v>
      </c>
      <c r="BC28" s="1">
        <v>0</v>
      </c>
      <c r="BD28" s="1" t="s">
        <v>405</v>
      </c>
      <c r="BE28" s="3">
        <v>45594.6353009259</v>
      </c>
    </row>
    <row r="29" spans="1:57">
      <c r="A29" s="1">
        <v>28</v>
      </c>
      <c r="B29" s="1" t="s">
        <v>58</v>
      </c>
      <c r="C29" s="1" t="s">
        <v>14</v>
      </c>
      <c r="D29" s="1">
        <v>4</v>
      </c>
      <c r="E29" s="2">
        <v>45505</v>
      </c>
      <c r="F29" s="1">
        <v>148</v>
      </c>
      <c r="G29" s="1" t="s">
        <v>137</v>
      </c>
      <c r="H29" s="1">
        <v>3718</v>
      </c>
      <c r="I29" s="1" t="s">
        <v>65</v>
      </c>
      <c r="J29" s="1" t="s">
        <v>136</v>
      </c>
      <c r="K29" s="1">
        <v>105.05</v>
      </c>
      <c r="L29" s="1">
        <v>0</v>
      </c>
      <c r="M29" s="1">
        <v>0</v>
      </c>
      <c r="N29" s="1"/>
      <c r="O29" s="1"/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/>
      <c r="AM29" s="1"/>
      <c r="AN29" s="1">
        <v>5000</v>
      </c>
      <c r="AO29" s="1">
        <v>0</v>
      </c>
      <c r="AP29" s="1"/>
      <c r="AQ29" s="1"/>
      <c r="AR29" s="1"/>
      <c r="AS29" s="1"/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 t="s">
        <v>400</v>
      </c>
      <c r="BE29" s="3">
        <v>45594.6353009259</v>
      </c>
    </row>
    <row r="30" spans="1:57">
      <c r="A30" s="1">
        <v>29</v>
      </c>
      <c r="B30" s="1" t="s">
        <v>58</v>
      </c>
      <c r="C30" s="1" t="s">
        <v>14</v>
      </c>
      <c r="D30" s="1">
        <v>4</v>
      </c>
      <c r="E30" s="2">
        <v>45505</v>
      </c>
      <c r="F30" s="1">
        <v>148</v>
      </c>
      <c r="G30" s="1" t="s">
        <v>138</v>
      </c>
      <c r="H30" s="1">
        <v>3778</v>
      </c>
      <c r="I30" s="1" t="s">
        <v>65</v>
      </c>
      <c r="J30" s="1" t="s">
        <v>136</v>
      </c>
      <c r="K30" s="1">
        <v>105.05</v>
      </c>
      <c r="L30" s="1">
        <v>0</v>
      </c>
      <c r="M30" s="1">
        <v>0</v>
      </c>
      <c r="N30" s="1"/>
      <c r="O30" s="1"/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/>
      <c r="AM30" s="1"/>
      <c r="AN30" s="1">
        <v>5000</v>
      </c>
      <c r="AO30" s="1">
        <v>0</v>
      </c>
      <c r="AP30" s="1"/>
      <c r="AQ30" s="1"/>
      <c r="AR30" s="1"/>
      <c r="AS30" s="1"/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 t="s">
        <v>400</v>
      </c>
      <c r="BE30" s="3">
        <v>45594.6353009259</v>
      </c>
    </row>
    <row r="31" spans="1:57">
      <c r="A31" s="1">
        <v>30</v>
      </c>
      <c r="B31" s="1" t="s">
        <v>58</v>
      </c>
      <c r="C31" s="1" t="s">
        <v>14</v>
      </c>
      <c r="D31" s="1">
        <v>4</v>
      </c>
      <c r="E31" s="2">
        <v>45505</v>
      </c>
      <c r="F31" s="1">
        <v>148</v>
      </c>
      <c r="G31" s="1" t="s">
        <v>106</v>
      </c>
      <c r="H31" s="1">
        <v>3781</v>
      </c>
      <c r="I31" s="1" t="s">
        <v>97</v>
      </c>
      <c r="J31" s="1" t="s">
        <v>94</v>
      </c>
      <c r="K31" s="1">
        <v>105.05</v>
      </c>
      <c r="L31" s="1">
        <v>12</v>
      </c>
      <c r="M31" s="1">
        <v>0</v>
      </c>
      <c r="N31" s="1"/>
      <c r="O31" s="1"/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/>
      <c r="AM31" s="1">
        <v>50000</v>
      </c>
      <c r="AN31" s="1"/>
      <c r="AO31" s="1"/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 t="s">
        <v>400</v>
      </c>
      <c r="BE31" s="3">
        <v>45594.6353009259</v>
      </c>
    </row>
    <row r="32" spans="1:57">
      <c r="A32" s="1">
        <v>31</v>
      </c>
      <c r="B32" s="1" t="s">
        <v>58</v>
      </c>
      <c r="C32" s="1" t="s">
        <v>14</v>
      </c>
      <c r="D32" s="1">
        <v>4</v>
      </c>
      <c r="E32" s="2">
        <v>45505</v>
      </c>
      <c r="F32" s="1">
        <v>148</v>
      </c>
      <c r="G32" s="1" t="s">
        <v>151</v>
      </c>
      <c r="H32" s="1">
        <v>3858</v>
      </c>
      <c r="I32" s="1" t="s">
        <v>97</v>
      </c>
      <c r="J32" s="1" t="s">
        <v>148</v>
      </c>
      <c r="K32" s="1">
        <v>105.05</v>
      </c>
      <c r="L32" s="1">
        <v>0</v>
      </c>
      <c r="M32" s="1">
        <v>0</v>
      </c>
      <c r="N32" s="1">
        <v>8293623.03</v>
      </c>
      <c r="O32" s="1">
        <v>9343823</v>
      </c>
      <c r="P32" s="1">
        <v>112.66</v>
      </c>
      <c r="Q32" s="1">
        <v>902.22</v>
      </c>
      <c r="R32" s="1">
        <v>0</v>
      </c>
      <c r="S32" s="1">
        <v>0</v>
      </c>
      <c r="T32" s="1">
        <v>0</v>
      </c>
      <c r="U32" s="1">
        <v>8.27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/>
      <c r="AM32" s="1"/>
      <c r="AN32" s="1">
        <v>277000</v>
      </c>
      <c r="AO32" s="1">
        <v>5540</v>
      </c>
      <c r="AP32" s="1"/>
      <c r="AQ32" s="1"/>
      <c r="AR32" s="1"/>
      <c r="AS32" s="1"/>
      <c r="AT32" s="1">
        <v>0</v>
      </c>
      <c r="AU32" s="1">
        <v>0</v>
      </c>
      <c r="AV32" s="1">
        <v>0</v>
      </c>
      <c r="AW32" s="1">
        <v>0</v>
      </c>
      <c r="AX32" s="1">
        <v>5540</v>
      </c>
      <c r="AY32" s="1">
        <v>5540</v>
      </c>
      <c r="AZ32" s="1">
        <v>0</v>
      </c>
      <c r="BA32" s="1">
        <v>0</v>
      </c>
      <c r="BB32" s="1">
        <v>0</v>
      </c>
      <c r="BC32" s="1">
        <v>0</v>
      </c>
      <c r="BD32" s="1" t="s">
        <v>405</v>
      </c>
      <c r="BE32" s="3">
        <v>45594.6353009259</v>
      </c>
    </row>
    <row r="33" spans="1:57">
      <c r="A33" s="1">
        <v>32</v>
      </c>
      <c r="B33" s="1" t="s">
        <v>58</v>
      </c>
      <c r="C33" s="1" t="s">
        <v>14</v>
      </c>
      <c r="D33" s="1">
        <v>4</v>
      </c>
      <c r="E33" s="2">
        <v>45505</v>
      </c>
      <c r="F33" s="1">
        <v>148</v>
      </c>
      <c r="G33" s="1" t="s">
        <v>107</v>
      </c>
      <c r="H33" s="1">
        <v>3908</v>
      </c>
      <c r="I33" s="1" t="s">
        <v>97</v>
      </c>
      <c r="J33" s="1" t="s">
        <v>94</v>
      </c>
      <c r="K33" s="1">
        <v>105.05</v>
      </c>
      <c r="L33" s="1">
        <v>12</v>
      </c>
      <c r="M33" s="1">
        <v>0</v>
      </c>
      <c r="N33" s="1">
        <v>8293623.03</v>
      </c>
      <c r="O33" s="1">
        <v>10226261.1</v>
      </c>
      <c r="P33" s="1">
        <v>123.3</v>
      </c>
      <c r="Q33" s="1">
        <v>902.22</v>
      </c>
      <c r="R33" s="1">
        <v>937.6</v>
      </c>
      <c r="S33" s="1">
        <v>103.92</v>
      </c>
      <c r="T33" s="1">
        <v>0</v>
      </c>
      <c r="U33" s="1">
        <v>8.27</v>
      </c>
      <c r="V33" s="1">
        <v>16.08</v>
      </c>
      <c r="W33" s="1">
        <v>194.44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36.02</v>
      </c>
      <c r="AG33" s="1">
        <v>576.32</v>
      </c>
      <c r="AH33" s="1">
        <v>151.08</v>
      </c>
      <c r="AI33" s="1">
        <v>453.24</v>
      </c>
      <c r="AJ33" s="1">
        <v>0</v>
      </c>
      <c r="AK33" s="1">
        <v>0</v>
      </c>
      <c r="AL33" s="1"/>
      <c r="AM33" s="1">
        <v>50000</v>
      </c>
      <c r="AN33" s="1">
        <v>116000</v>
      </c>
      <c r="AO33" s="1">
        <v>1740</v>
      </c>
      <c r="AP33" s="1">
        <v>0</v>
      </c>
      <c r="AQ33" s="1">
        <v>0</v>
      </c>
      <c r="AR33" s="1">
        <v>0</v>
      </c>
      <c r="AS33" s="1">
        <v>700</v>
      </c>
      <c r="AT33" s="1">
        <v>0</v>
      </c>
      <c r="AU33" s="1">
        <v>0</v>
      </c>
      <c r="AV33" s="1">
        <v>0</v>
      </c>
      <c r="AW33" s="1">
        <v>0</v>
      </c>
      <c r="AX33" s="1">
        <v>2769.56</v>
      </c>
      <c r="AY33" s="1">
        <v>2769.56</v>
      </c>
      <c r="AZ33" s="1">
        <v>0</v>
      </c>
      <c r="BA33" s="1">
        <v>0</v>
      </c>
      <c r="BB33" s="1">
        <v>0</v>
      </c>
      <c r="BC33" s="1">
        <v>1029.56</v>
      </c>
      <c r="BD33" s="1" t="s">
        <v>405</v>
      </c>
      <c r="BE33" s="3">
        <v>45594.6353009259</v>
      </c>
    </row>
    <row r="34" spans="1:57">
      <c r="A34" s="1">
        <v>33</v>
      </c>
      <c r="B34" s="1" t="s">
        <v>58</v>
      </c>
      <c r="C34" s="1" t="s">
        <v>14</v>
      </c>
      <c r="D34" s="1">
        <v>4</v>
      </c>
      <c r="E34" s="2">
        <v>45505</v>
      </c>
      <c r="F34" s="1">
        <v>148</v>
      </c>
      <c r="G34" s="1" t="s">
        <v>82</v>
      </c>
      <c r="H34" s="1">
        <v>3984</v>
      </c>
      <c r="I34" s="1" t="s">
        <v>65</v>
      </c>
      <c r="J34" s="1" t="s">
        <v>61</v>
      </c>
      <c r="K34" s="1">
        <v>105.05</v>
      </c>
      <c r="L34" s="1">
        <v>0</v>
      </c>
      <c r="M34" s="1">
        <v>0</v>
      </c>
      <c r="N34" s="1"/>
      <c r="O34" s="1"/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/>
      <c r="AM34" s="1"/>
      <c r="AN34" s="1"/>
      <c r="AO34" s="1"/>
      <c r="AP34" s="1"/>
      <c r="AQ34" s="1"/>
      <c r="AR34" s="1"/>
      <c r="AS34" s="1"/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 t="s">
        <v>400</v>
      </c>
      <c r="BE34" s="3">
        <v>45594.6353009259</v>
      </c>
    </row>
    <row r="35" spans="1:57">
      <c r="A35" s="1">
        <v>34</v>
      </c>
      <c r="B35" s="1" t="s">
        <v>58</v>
      </c>
      <c r="C35" s="1" t="s">
        <v>14</v>
      </c>
      <c r="D35" s="1">
        <v>4</v>
      </c>
      <c r="E35" s="2">
        <v>45505</v>
      </c>
      <c r="F35" s="1">
        <v>148</v>
      </c>
      <c r="G35" s="1" t="s">
        <v>108</v>
      </c>
      <c r="H35" s="1">
        <v>4019</v>
      </c>
      <c r="I35" s="1" t="s">
        <v>93</v>
      </c>
      <c r="J35" s="1" t="s">
        <v>94</v>
      </c>
      <c r="K35" s="1">
        <v>105.05</v>
      </c>
      <c r="L35" s="1">
        <v>12</v>
      </c>
      <c r="M35" s="1">
        <v>0</v>
      </c>
      <c r="N35" s="1"/>
      <c r="O35" s="1"/>
      <c r="P35" s="1">
        <v>0</v>
      </c>
      <c r="Q35" s="1">
        <v>0</v>
      </c>
      <c r="R35" s="1">
        <v>157.15</v>
      </c>
      <c r="S35" s="1">
        <v>0</v>
      </c>
      <c r="T35" s="1">
        <v>628.6</v>
      </c>
      <c r="U35" s="1">
        <v>0</v>
      </c>
      <c r="V35" s="1">
        <v>0.85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3.64</v>
      </c>
      <c r="AG35" s="1">
        <v>0</v>
      </c>
      <c r="AH35" s="1">
        <v>2.79</v>
      </c>
      <c r="AI35" s="1">
        <v>0</v>
      </c>
      <c r="AJ35" s="1">
        <v>0</v>
      </c>
      <c r="AK35" s="1">
        <v>0</v>
      </c>
      <c r="AL35" s="1"/>
      <c r="AM35" s="1">
        <v>50000</v>
      </c>
      <c r="AN35" s="1">
        <v>4000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628.6</v>
      </c>
      <c r="AY35" s="1">
        <v>628.6</v>
      </c>
      <c r="AZ35" s="1">
        <v>0</v>
      </c>
      <c r="BA35" s="1">
        <v>0</v>
      </c>
      <c r="BB35" s="1">
        <v>0</v>
      </c>
      <c r="BC35" s="1">
        <v>628.6</v>
      </c>
      <c r="BD35" s="1" t="s">
        <v>400</v>
      </c>
      <c r="BE35" s="3">
        <v>45594.6353009259</v>
      </c>
    </row>
    <row r="36" spans="1:57">
      <c r="A36" s="1">
        <v>35</v>
      </c>
      <c r="B36" s="1" t="s">
        <v>58</v>
      </c>
      <c r="C36" s="1" t="s">
        <v>14</v>
      </c>
      <c r="D36" s="1">
        <v>4</v>
      </c>
      <c r="E36" s="2">
        <v>45505</v>
      </c>
      <c r="F36" s="1">
        <v>148</v>
      </c>
      <c r="G36" s="1" t="s">
        <v>83</v>
      </c>
      <c r="H36" s="1">
        <v>4091</v>
      </c>
      <c r="I36" s="1" t="s">
        <v>65</v>
      </c>
      <c r="J36" s="1" t="s">
        <v>61</v>
      </c>
      <c r="K36" s="1">
        <v>105.05</v>
      </c>
      <c r="L36" s="1">
        <v>0</v>
      </c>
      <c r="M36" s="1">
        <v>0</v>
      </c>
      <c r="N36" s="1"/>
      <c r="O36" s="1"/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/>
      <c r="AM36" s="1"/>
      <c r="AN36" s="1"/>
      <c r="AO36" s="1"/>
      <c r="AP36" s="1"/>
      <c r="AQ36" s="1"/>
      <c r="AR36" s="1"/>
      <c r="AS36" s="1"/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 t="s">
        <v>400</v>
      </c>
      <c r="BE36" s="3">
        <v>45594.6353009259</v>
      </c>
    </row>
    <row r="37" spans="1:57">
      <c r="A37" s="1">
        <v>36</v>
      </c>
      <c r="B37" s="1" t="s">
        <v>58</v>
      </c>
      <c r="C37" s="1" t="s">
        <v>14</v>
      </c>
      <c r="D37" s="1">
        <v>4</v>
      </c>
      <c r="E37" s="2">
        <v>45505</v>
      </c>
      <c r="F37" s="1">
        <v>148</v>
      </c>
      <c r="G37" s="1" t="s">
        <v>67</v>
      </c>
      <c r="H37" s="1">
        <v>4093</v>
      </c>
      <c r="I37" s="1" t="s">
        <v>65</v>
      </c>
      <c r="J37" s="1" t="s">
        <v>68</v>
      </c>
      <c r="K37" s="1">
        <v>105.05</v>
      </c>
      <c r="L37" s="1">
        <v>0</v>
      </c>
      <c r="M37" s="1">
        <v>0</v>
      </c>
      <c r="N37" s="1"/>
      <c r="O37" s="1"/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/>
      <c r="AM37" s="1"/>
      <c r="AN37" s="1">
        <v>7000</v>
      </c>
      <c r="AO37" s="1">
        <v>0</v>
      </c>
      <c r="AP37" s="1"/>
      <c r="AQ37" s="1"/>
      <c r="AR37" s="1"/>
      <c r="AS37" s="1"/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 t="s">
        <v>400</v>
      </c>
      <c r="BE37" s="3">
        <v>45594.6353009259</v>
      </c>
    </row>
    <row r="38" spans="1:57">
      <c r="A38" s="1">
        <v>37</v>
      </c>
      <c r="B38" s="1" t="s">
        <v>58</v>
      </c>
      <c r="C38" s="1" t="s">
        <v>14</v>
      </c>
      <c r="D38" s="1">
        <v>4</v>
      </c>
      <c r="E38" s="2">
        <v>45505</v>
      </c>
      <c r="F38" s="1">
        <v>148</v>
      </c>
      <c r="G38" s="1" t="s">
        <v>109</v>
      </c>
      <c r="H38" s="1">
        <v>4184</v>
      </c>
      <c r="I38" s="1" t="s">
        <v>93</v>
      </c>
      <c r="J38" s="1" t="s">
        <v>94</v>
      </c>
      <c r="K38" s="1">
        <v>105.05</v>
      </c>
      <c r="L38" s="1">
        <v>12</v>
      </c>
      <c r="M38" s="1">
        <v>0</v>
      </c>
      <c r="N38" s="1">
        <v>1851220.89</v>
      </c>
      <c r="O38" s="1">
        <v>3574135.8</v>
      </c>
      <c r="P38" s="1">
        <v>193.07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17251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/>
      <c r="AM38" s="1">
        <v>50000</v>
      </c>
      <c r="AN38" s="1">
        <v>43000</v>
      </c>
      <c r="AO38" s="1">
        <v>537.5</v>
      </c>
      <c r="AP38" s="1">
        <v>0</v>
      </c>
      <c r="AQ38" s="1">
        <v>0</v>
      </c>
      <c r="AR38" s="1">
        <v>0</v>
      </c>
      <c r="AS38" s="1">
        <v>700</v>
      </c>
      <c r="AT38" s="1">
        <v>0</v>
      </c>
      <c r="AU38" s="1">
        <v>0</v>
      </c>
      <c r="AV38" s="1">
        <v>0</v>
      </c>
      <c r="AW38" s="1">
        <v>0</v>
      </c>
      <c r="AX38" s="1">
        <v>537.5</v>
      </c>
      <c r="AY38" s="1">
        <v>537.5</v>
      </c>
      <c r="AZ38" s="1">
        <v>0</v>
      </c>
      <c r="BA38" s="1">
        <v>0</v>
      </c>
      <c r="BB38" s="1">
        <v>0</v>
      </c>
      <c r="BC38" s="1">
        <v>0</v>
      </c>
      <c r="BD38" s="1" t="s">
        <v>405</v>
      </c>
      <c r="BE38" s="3">
        <v>45594.6353009259</v>
      </c>
    </row>
    <row r="39" spans="1:57">
      <c r="A39" s="1">
        <v>38</v>
      </c>
      <c r="B39" s="1" t="s">
        <v>58</v>
      </c>
      <c r="C39" s="1" t="s">
        <v>14</v>
      </c>
      <c r="D39" s="1">
        <v>4</v>
      </c>
      <c r="E39" s="2">
        <v>45505</v>
      </c>
      <c r="F39" s="1">
        <v>148</v>
      </c>
      <c r="G39" s="1" t="s">
        <v>145</v>
      </c>
      <c r="H39" s="1">
        <v>4278</v>
      </c>
      <c r="I39" s="1" t="s">
        <v>97</v>
      </c>
      <c r="J39" s="1" t="s">
        <v>143</v>
      </c>
      <c r="K39" s="1">
        <v>105.05</v>
      </c>
      <c r="L39" s="1">
        <v>0</v>
      </c>
      <c r="M39" s="1">
        <v>0</v>
      </c>
      <c r="N39" s="1"/>
      <c r="O39" s="1"/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/>
      <c r="AM39" s="1"/>
      <c r="AN39" s="1">
        <v>5000</v>
      </c>
      <c r="AO39" s="1">
        <v>0</v>
      </c>
      <c r="AP39" s="1"/>
      <c r="AQ39" s="1"/>
      <c r="AR39" s="1"/>
      <c r="AS39" s="1"/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 t="s">
        <v>400</v>
      </c>
      <c r="BE39" s="3">
        <v>45594.6353009259</v>
      </c>
    </row>
    <row r="40" spans="1:57">
      <c r="A40" s="1">
        <v>39</v>
      </c>
      <c r="B40" s="1" t="s">
        <v>58</v>
      </c>
      <c r="C40" s="1" t="s">
        <v>14</v>
      </c>
      <c r="D40" s="1">
        <v>4</v>
      </c>
      <c r="E40" s="2">
        <v>45505</v>
      </c>
      <c r="F40" s="1">
        <v>148</v>
      </c>
      <c r="G40" s="1" t="s">
        <v>139</v>
      </c>
      <c r="H40" s="1">
        <v>4350</v>
      </c>
      <c r="I40" s="1" t="s">
        <v>65</v>
      </c>
      <c r="J40" s="1" t="s">
        <v>136</v>
      </c>
      <c r="K40" s="1">
        <v>105.05</v>
      </c>
      <c r="L40" s="1">
        <v>0</v>
      </c>
      <c r="M40" s="1">
        <v>0</v>
      </c>
      <c r="N40" s="1"/>
      <c r="O40" s="1"/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/>
      <c r="AM40" s="1"/>
      <c r="AN40" s="1">
        <v>5000</v>
      </c>
      <c r="AO40" s="1">
        <v>0</v>
      </c>
      <c r="AP40" s="1"/>
      <c r="AQ40" s="1"/>
      <c r="AR40" s="1"/>
      <c r="AS40" s="1"/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 t="s">
        <v>400</v>
      </c>
      <c r="BE40" s="3">
        <v>45594.6353009259</v>
      </c>
    </row>
    <row r="41" spans="1:57">
      <c r="A41" s="1">
        <v>40</v>
      </c>
      <c r="B41" s="1" t="s">
        <v>58</v>
      </c>
      <c r="C41" s="1" t="s">
        <v>14</v>
      </c>
      <c r="D41" s="1">
        <v>4</v>
      </c>
      <c r="E41" s="2">
        <v>45505</v>
      </c>
      <c r="F41" s="1">
        <v>148</v>
      </c>
      <c r="G41" s="1" t="s">
        <v>110</v>
      </c>
      <c r="H41" s="1">
        <v>4480</v>
      </c>
      <c r="I41" s="1" t="s">
        <v>93</v>
      </c>
      <c r="J41" s="1" t="s">
        <v>94</v>
      </c>
      <c r="K41" s="1">
        <v>105.05</v>
      </c>
      <c r="L41" s="1">
        <v>12</v>
      </c>
      <c r="M41" s="1">
        <v>0</v>
      </c>
      <c r="N41" s="1">
        <v>8293623.03</v>
      </c>
      <c r="O41" s="1">
        <v>8859751.16</v>
      </c>
      <c r="P41" s="1">
        <v>106.83</v>
      </c>
      <c r="Q41" s="1">
        <v>902.22</v>
      </c>
      <c r="R41" s="1">
        <v>453.93</v>
      </c>
      <c r="S41" s="1">
        <v>50.31</v>
      </c>
      <c r="T41" s="1">
        <v>1815.72</v>
      </c>
      <c r="U41" s="1">
        <v>8.27</v>
      </c>
      <c r="V41" s="1">
        <v>10.4</v>
      </c>
      <c r="W41" s="1">
        <v>125.76</v>
      </c>
      <c r="X41" s="1">
        <v>4160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3.56</v>
      </c>
      <c r="AG41" s="1">
        <v>0</v>
      </c>
      <c r="AH41" s="1">
        <v>126.67</v>
      </c>
      <c r="AI41" s="1">
        <v>506.68</v>
      </c>
      <c r="AJ41" s="1">
        <v>0</v>
      </c>
      <c r="AK41" s="1">
        <v>0</v>
      </c>
      <c r="AL41" s="1"/>
      <c r="AM41" s="1">
        <v>50000</v>
      </c>
      <c r="AN41" s="1">
        <v>143000</v>
      </c>
      <c r="AO41" s="1">
        <v>2860</v>
      </c>
      <c r="AP41" s="1">
        <v>0</v>
      </c>
      <c r="AQ41" s="1">
        <v>0</v>
      </c>
      <c r="AR41" s="1">
        <v>0</v>
      </c>
      <c r="AS41" s="1">
        <v>700</v>
      </c>
      <c r="AT41" s="1">
        <v>0</v>
      </c>
      <c r="AU41" s="1">
        <v>0</v>
      </c>
      <c r="AV41" s="1">
        <v>0</v>
      </c>
      <c r="AW41" s="1">
        <v>0</v>
      </c>
      <c r="AX41" s="1">
        <v>5182.4</v>
      </c>
      <c r="AY41" s="1">
        <v>5182.4</v>
      </c>
      <c r="AZ41" s="1">
        <v>0</v>
      </c>
      <c r="BA41" s="1">
        <v>0</v>
      </c>
      <c r="BB41" s="1">
        <v>0</v>
      </c>
      <c r="BC41" s="1">
        <v>2322.4</v>
      </c>
      <c r="BD41" s="1" t="s">
        <v>405</v>
      </c>
      <c r="BE41" s="3">
        <v>45594.6353009259</v>
      </c>
    </row>
    <row r="42" spans="1:57">
      <c r="A42" s="1">
        <v>41</v>
      </c>
      <c r="B42" s="1" t="s">
        <v>58</v>
      </c>
      <c r="C42" s="1" t="s">
        <v>14</v>
      </c>
      <c r="D42" s="1">
        <v>4</v>
      </c>
      <c r="E42" s="2">
        <v>45505</v>
      </c>
      <c r="F42" s="1">
        <v>148</v>
      </c>
      <c r="G42" s="1" t="s">
        <v>69</v>
      </c>
      <c r="H42" s="1">
        <v>4567</v>
      </c>
      <c r="I42" s="1" t="s">
        <v>65</v>
      </c>
      <c r="J42" s="1" t="s">
        <v>68</v>
      </c>
      <c r="K42" s="1">
        <v>105.05</v>
      </c>
      <c r="L42" s="1">
        <v>0</v>
      </c>
      <c r="M42" s="1">
        <v>0</v>
      </c>
      <c r="N42" s="1"/>
      <c r="O42" s="1"/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/>
      <c r="AM42" s="1"/>
      <c r="AN42" s="1">
        <v>5000</v>
      </c>
      <c r="AO42" s="1">
        <v>0</v>
      </c>
      <c r="AP42" s="1"/>
      <c r="AQ42" s="1"/>
      <c r="AR42" s="1"/>
      <c r="AS42" s="1"/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 t="s">
        <v>400</v>
      </c>
      <c r="BE42" s="3">
        <v>45594.6353009259</v>
      </c>
    </row>
    <row r="43" spans="1:57">
      <c r="A43" s="1">
        <v>42</v>
      </c>
      <c r="B43" s="1" t="s">
        <v>58</v>
      </c>
      <c r="C43" s="1" t="s">
        <v>14</v>
      </c>
      <c r="D43" s="1">
        <v>4</v>
      </c>
      <c r="E43" s="2">
        <v>45505</v>
      </c>
      <c r="F43" s="1">
        <v>148</v>
      </c>
      <c r="G43" s="1" t="s">
        <v>111</v>
      </c>
      <c r="H43" s="1">
        <v>4735</v>
      </c>
      <c r="I43" s="1" t="s">
        <v>97</v>
      </c>
      <c r="J43" s="1" t="s">
        <v>94</v>
      </c>
      <c r="K43" s="1">
        <v>105.05</v>
      </c>
      <c r="L43" s="1">
        <v>12</v>
      </c>
      <c r="M43" s="1">
        <v>0</v>
      </c>
      <c r="N43" s="1">
        <v>8293623.03</v>
      </c>
      <c r="O43" s="1">
        <v>9761551.53</v>
      </c>
      <c r="P43" s="1">
        <v>117.7</v>
      </c>
      <c r="Q43" s="1">
        <v>902.22</v>
      </c>
      <c r="R43" s="1">
        <v>438.1</v>
      </c>
      <c r="S43" s="1">
        <v>48.56</v>
      </c>
      <c r="T43" s="1">
        <v>1314.3</v>
      </c>
      <c r="U43" s="1">
        <v>8.27</v>
      </c>
      <c r="V43" s="1">
        <v>19.48</v>
      </c>
      <c r="W43" s="1">
        <v>235.55</v>
      </c>
      <c r="X43" s="1">
        <v>5844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15.13</v>
      </c>
      <c r="AG43" s="1">
        <v>0</v>
      </c>
      <c r="AH43" s="1">
        <v>92.81</v>
      </c>
      <c r="AI43" s="1">
        <v>278.43</v>
      </c>
      <c r="AJ43" s="1">
        <v>0</v>
      </c>
      <c r="AK43" s="1">
        <v>0</v>
      </c>
      <c r="AL43" s="1"/>
      <c r="AM43" s="1">
        <v>50000</v>
      </c>
      <c r="AN43" s="1">
        <v>155000</v>
      </c>
      <c r="AO43" s="1">
        <v>3100</v>
      </c>
      <c r="AP43" s="1">
        <v>0</v>
      </c>
      <c r="AQ43" s="1">
        <v>0</v>
      </c>
      <c r="AR43" s="1">
        <v>0</v>
      </c>
      <c r="AS43" s="1">
        <v>700</v>
      </c>
      <c r="AT43" s="1">
        <v>0</v>
      </c>
      <c r="AU43" s="1">
        <v>0</v>
      </c>
      <c r="AV43" s="1">
        <v>0</v>
      </c>
      <c r="AW43" s="1">
        <v>0</v>
      </c>
      <c r="AX43" s="1">
        <v>4692.73</v>
      </c>
      <c r="AY43" s="1">
        <v>4692.73</v>
      </c>
      <c r="AZ43" s="1">
        <v>0</v>
      </c>
      <c r="BA43" s="1">
        <v>0</v>
      </c>
      <c r="BB43" s="1">
        <v>0</v>
      </c>
      <c r="BC43" s="1">
        <v>1592.73</v>
      </c>
      <c r="BD43" s="1" t="s">
        <v>405</v>
      </c>
      <c r="BE43" s="3">
        <v>45594.6353009259</v>
      </c>
    </row>
    <row r="44" spans="1:57">
      <c r="A44" s="1">
        <v>43</v>
      </c>
      <c r="B44" s="1" t="s">
        <v>58</v>
      </c>
      <c r="C44" s="1" t="s">
        <v>14</v>
      </c>
      <c r="D44" s="1">
        <v>4</v>
      </c>
      <c r="E44" s="2">
        <v>45505</v>
      </c>
      <c r="F44" s="1">
        <v>148</v>
      </c>
      <c r="G44" s="1" t="s">
        <v>140</v>
      </c>
      <c r="H44" s="1">
        <v>4756</v>
      </c>
      <c r="I44" s="1" t="s">
        <v>65</v>
      </c>
      <c r="J44" s="1" t="s">
        <v>141</v>
      </c>
      <c r="K44" s="1">
        <v>105.05</v>
      </c>
      <c r="L44" s="1">
        <v>0</v>
      </c>
      <c r="M44" s="1">
        <v>0</v>
      </c>
      <c r="N44" s="1"/>
      <c r="O44" s="1"/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/>
      <c r="AM44" s="1"/>
      <c r="AN44" s="1">
        <v>5000</v>
      </c>
      <c r="AO44" s="1">
        <v>0</v>
      </c>
      <c r="AP44" s="1"/>
      <c r="AQ44" s="1"/>
      <c r="AR44" s="1"/>
      <c r="AS44" s="1"/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 t="s">
        <v>400</v>
      </c>
      <c r="BE44" s="3">
        <v>45594.6353009259</v>
      </c>
    </row>
    <row r="45" spans="1:57">
      <c r="A45" s="1">
        <v>44</v>
      </c>
      <c r="B45" s="1" t="s">
        <v>58</v>
      </c>
      <c r="C45" s="1" t="s">
        <v>14</v>
      </c>
      <c r="D45" s="1">
        <v>4</v>
      </c>
      <c r="E45" s="2">
        <v>45505</v>
      </c>
      <c r="F45" s="1">
        <v>148</v>
      </c>
      <c r="G45" s="1" t="s">
        <v>70</v>
      </c>
      <c r="H45" s="1">
        <v>4758</v>
      </c>
      <c r="I45" s="1" t="s">
        <v>65</v>
      </c>
      <c r="J45" s="1" t="s">
        <v>68</v>
      </c>
      <c r="K45" s="1">
        <v>105.05</v>
      </c>
      <c r="L45" s="1">
        <v>0</v>
      </c>
      <c r="M45" s="1">
        <v>0</v>
      </c>
      <c r="N45" s="1"/>
      <c r="O45" s="1"/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/>
      <c r="AM45" s="1"/>
      <c r="AN45" s="1">
        <v>6000</v>
      </c>
      <c r="AO45" s="1">
        <v>0</v>
      </c>
      <c r="AP45" s="1"/>
      <c r="AQ45" s="1"/>
      <c r="AR45" s="1"/>
      <c r="AS45" s="1"/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 t="s">
        <v>400</v>
      </c>
      <c r="BE45" s="3">
        <v>45594.6353009259</v>
      </c>
    </row>
    <row r="46" spans="1:57">
      <c r="A46" s="1">
        <v>45</v>
      </c>
      <c r="B46" s="1" t="s">
        <v>58</v>
      </c>
      <c r="C46" s="1" t="s">
        <v>14</v>
      </c>
      <c r="D46" s="1">
        <v>4</v>
      </c>
      <c r="E46" s="2">
        <v>45505</v>
      </c>
      <c r="F46" s="1">
        <v>148</v>
      </c>
      <c r="G46" s="1" t="s">
        <v>112</v>
      </c>
      <c r="H46" s="1">
        <v>4884</v>
      </c>
      <c r="I46" s="1" t="s">
        <v>97</v>
      </c>
      <c r="J46" s="1" t="s">
        <v>94</v>
      </c>
      <c r="K46" s="1">
        <v>105.05</v>
      </c>
      <c r="L46" s="1">
        <v>12</v>
      </c>
      <c r="M46" s="1">
        <v>0</v>
      </c>
      <c r="N46" s="1"/>
      <c r="O46" s="1"/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/>
      <c r="AM46" s="1">
        <v>50000</v>
      </c>
      <c r="AN46" s="1"/>
      <c r="AO46" s="1"/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 t="s">
        <v>400</v>
      </c>
      <c r="BE46" s="3">
        <v>45594.6353009259</v>
      </c>
    </row>
    <row r="47" spans="1:57">
      <c r="A47" s="1">
        <v>46</v>
      </c>
      <c r="B47" s="1" t="s">
        <v>58</v>
      </c>
      <c r="C47" s="1" t="s">
        <v>14</v>
      </c>
      <c r="D47" s="1">
        <v>4</v>
      </c>
      <c r="E47" s="2">
        <v>45505</v>
      </c>
      <c r="F47" s="1">
        <v>148</v>
      </c>
      <c r="G47" s="1" t="s">
        <v>113</v>
      </c>
      <c r="H47" s="1">
        <v>4955</v>
      </c>
      <c r="I47" s="1" t="s">
        <v>97</v>
      </c>
      <c r="J47" s="1" t="s">
        <v>94</v>
      </c>
      <c r="K47" s="1">
        <v>105.05</v>
      </c>
      <c r="L47" s="1">
        <v>12</v>
      </c>
      <c r="M47" s="1">
        <v>0</v>
      </c>
      <c r="N47" s="1">
        <v>1851220.89</v>
      </c>
      <c r="O47" s="1">
        <v>2408268.34</v>
      </c>
      <c r="P47" s="1">
        <v>130.09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17251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/>
      <c r="AM47" s="1">
        <v>50000</v>
      </c>
      <c r="AN47" s="1">
        <v>70000</v>
      </c>
      <c r="AO47" s="1">
        <v>875</v>
      </c>
      <c r="AP47" s="1">
        <v>0</v>
      </c>
      <c r="AQ47" s="1">
        <v>0</v>
      </c>
      <c r="AR47" s="1">
        <v>0</v>
      </c>
      <c r="AS47" s="1">
        <v>700</v>
      </c>
      <c r="AT47" s="1">
        <v>0</v>
      </c>
      <c r="AU47" s="1">
        <v>0</v>
      </c>
      <c r="AV47" s="1">
        <v>0</v>
      </c>
      <c r="AW47" s="1">
        <v>0</v>
      </c>
      <c r="AX47" s="1">
        <v>875</v>
      </c>
      <c r="AY47" s="1">
        <v>875</v>
      </c>
      <c r="AZ47" s="1">
        <v>0</v>
      </c>
      <c r="BA47" s="1">
        <v>0</v>
      </c>
      <c r="BB47" s="1">
        <v>0</v>
      </c>
      <c r="BC47" s="1">
        <v>0</v>
      </c>
      <c r="BD47" s="1" t="s">
        <v>405</v>
      </c>
      <c r="BE47" s="3">
        <v>45594.6353009259</v>
      </c>
    </row>
    <row r="48" spans="1:57">
      <c r="A48" s="1">
        <v>47</v>
      </c>
      <c r="B48" s="1" t="s">
        <v>58</v>
      </c>
      <c r="C48" s="1" t="s">
        <v>14</v>
      </c>
      <c r="D48" s="1">
        <v>4</v>
      </c>
      <c r="E48" s="2">
        <v>45505</v>
      </c>
      <c r="F48" s="1">
        <v>148</v>
      </c>
      <c r="G48" s="1" t="s">
        <v>114</v>
      </c>
      <c r="H48" s="1">
        <v>4997</v>
      </c>
      <c r="I48" s="1" t="s">
        <v>97</v>
      </c>
      <c r="J48" s="1" t="s">
        <v>94</v>
      </c>
      <c r="K48" s="1">
        <v>105.05</v>
      </c>
      <c r="L48" s="1">
        <v>12</v>
      </c>
      <c r="M48" s="1">
        <v>0</v>
      </c>
      <c r="N48" s="1">
        <v>8293623.03</v>
      </c>
      <c r="O48" s="1">
        <v>8730849.68</v>
      </c>
      <c r="P48" s="1">
        <v>105.27</v>
      </c>
      <c r="Q48" s="1">
        <v>902.22</v>
      </c>
      <c r="R48" s="1">
        <v>218.64</v>
      </c>
      <c r="S48" s="1">
        <v>24.23</v>
      </c>
      <c r="T48" s="1">
        <v>655.92</v>
      </c>
      <c r="U48" s="1">
        <v>8.27</v>
      </c>
      <c r="V48" s="1">
        <v>8.81</v>
      </c>
      <c r="W48" s="1">
        <v>106.53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16.62</v>
      </c>
      <c r="AG48" s="1">
        <v>0</v>
      </c>
      <c r="AH48" s="1">
        <v>137.48</v>
      </c>
      <c r="AI48" s="1">
        <v>412.44</v>
      </c>
      <c r="AJ48" s="1">
        <v>0</v>
      </c>
      <c r="AK48" s="1">
        <v>0</v>
      </c>
      <c r="AL48" s="1"/>
      <c r="AM48" s="1">
        <v>50000</v>
      </c>
      <c r="AN48" s="1">
        <v>63000</v>
      </c>
      <c r="AO48" s="1">
        <v>787.5</v>
      </c>
      <c r="AP48" s="1">
        <v>0</v>
      </c>
      <c r="AQ48" s="1">
        <v>0</v>
      </c>
      <c r="AR48" s="1">
        <v>0</v>
      </c>
      <c r="AS48" s="1">
        <v>700</v>
      </c>
      <c r="AT48" s="1">
        <v>0</v>
      </c>
      <c r="AU48" s="1">
        <v>0</v>
      </c>
      <c r="AV48" s="1">
        <v>0</v>
      </c>
      <c r="AW48" s="1">
        <v>0</v>
      </c>
      <c r="AX48" s="1">
        <v>1855.86</v>
      </c>
      <c r="AY48" s="1">
        <v>1855.86</v>
      </c>
      <c r="AZ48" s="1">
        <v>0</v>
      </c>
      <c r="BA48" s="1">
        <v>0</v>
      </c>
      <c r="BB48" s="1">
        <v>0</v>
      </c>
      <c r="BC48" s="1">
        <v>1068.36</v>
      </c>
      <c r="BD48" s="1" t="s">
        <v>405</v>
      </c>
      <c r="BE48" s="3">
        <v>45594.6353009259</v>
      </c>
    </row>
    <row r="49" spans="1:57">
      <c r="A49" s="1">
        <v>48</v>
      </c>
      <c r="B49" s="1" t="s">
        <v>58</v>
      </c>
      <c r="C49" s="1" t="s">
        <v>14</v>
      </c>
      <c r="D49" s="1">
        <v>4</v>
      </c>
      <c r="E49" s="2">
        <v>45505</v>
      </c>
      <c r="F49" s="1">
        <v>148</v>
      </c>
      <c r="G49" s="1" t="s">
        <v>115</v>
      </c>
      <c r="H49" s="1">
        <v>5009</v>
      </c>
      <c r="I49" s="1" t="s">
        <v>97</v>
      </c>
      <c r="J49" s="1" t="s">
        <v>94</v>
      </c>
      <c r="K49" s="1">
        <v>105.05</v>
      </c>
      <c r="L49" s="1">
        <v>12</v>
      </c>
      <c r="M49" s="1">
        <v>0</v>
      </c>
      <c r="N49" s="1">
        <v>8293623.03</v>
      </c>
      <c r="O49" s="1">
        <v>10413462.86</v>
      </c>
      <c r="P49" s="1">
        <v>125.56</v>
      </c>
      <c r="Q49" s="1">
        <v>902.22</v>
      </c>
      <c r="R49" s="1">
        <v>419.94</v>
      </c>
      <c r="S49" s="1">
        <v>46.55</v>
      </c>
      <c r="T49" s="1">
        <v>0</v>
      </c>
      <c r="U49" s="1">
        <v>8.27</v>
      </c>
      <c r="V49" s="1">
        <v>14.46</v>
      </c>
      <c r="W49" s="1">
        <v>174.85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0.25</v>
      </c>
      <c r="AG49" s="1">
        <v>0</v>
      </c>
      <c r="AH49" s="1">
        <v>120.9</v>
      </c>
      <c r="AI49" s="1">
        <v>362.7</v>
      </c>
      <c r="AJ49" s="1">
        <v>0</v>
      </c>
      <c r="AK49" s="1">
        <v>0</v>
      </c>
      <c r="AL49" s="1"/>
      <c r="AM49" s="1">
        <v>50000</v>
      </c>
      <c r="AN49" s="1"/>
      <c r="AO49" s="1"/>
      <c r="AP49" s="1">
        <v>0</v>
      </c>
      <c r="AQ49" s="1">
        <v>0</v>
      </c>
      <c r="AR49" s="1">
        <v>0</v>
      </c>
      <c r="AS49" s="1">
        <v>700</v>
      </c>
      <c r="AT49" s="1">
        <v>0</v>
      </c>
      <c r="AU49" s="1">
        <v>0</v>
      </c>
      <c r="AV49" s="1">
        <v>0</v>
      </c>
      <c r="AW49" s="1">
        <v>0</v>
      </c>
      <c r="AX49" s="1">
        <v>362.7</v>
      </c>
      <c r="AY49" s="1">
        <v>362.7</v>
      </c>
      <c r="AZ49" s="1">
        <v>0</v>
      </c>
      <c r="BA49" s="1">
        <v>0</v>
      </c>
      <c r="BB49" s="1">
        <v>0</v>
      </c>
      <c r="BC49" s="1">
        <v>362.7</v>
      </c>
      <c r="BD49" s="1" t="s">
        <v>405</v>
      </c>
      <c r="BE49" s="3">
        <v>45594.6353009259</v>
      </c>
    </row>
    <row r="50" spans="1:57">
      <c r="A50" s="1">
        <v>49</v>
      </c>
      <c r="B50" s="1" t="s">
        <v>58</v>
      </c>
      <c r="C50" s="1" t="s">
        <v>14</v>
      </c>
      <c r="D50" s="1">
        <v>4</v>
      </c>
      <c r="E50" s="2">
        <v>45505</v>
      </c>
      <c r="F50" s="1">
        <v>148</v>
      </c>
      <c r="G50" s="1" t="s">
        <v>84</v>
      </c>
      <c r="H50" s="1">
        <v>5062</v>
      </c>
      <c r="I50" s="1" t="s">
        <v>65</v>
      </c>
      <c r="J50" s="1" t="s">
        <v>61</v>
      </c>
      <c r="K50" s="1">
        <v>105.05</v>
      </c>
      <c r="L50" s="1">
        <v>0</v>
      </c>
      <c r="M50" s="1">
        <v>0</v>
      </c>
      <c r="N50" s="1"/>
      <c r="O50" s="1"/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/>
      <c r="AM50" s="1"/>
      <c r="AN50" s="1"/>
      <c r="AO50" s="1"/>
      <c r="AP50" s="1"/>
      <c r="AQ50" s="1"/>
      <c r="AR50" s="1"/>
      <c r="AS50" s="1"/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 t="s">
        <v>400</v>
      </c>
      <c r="BE50" s="3">
        <v>45594.6353009259</v>
      </c>
    </row>
    <row r="51" spans="1:57">
      <c r="A51" s="1">
        <v>50</v>
      </c>
      <c r="B51" s="1" t="s">
        <v>58</v>
      </c>
      <c r="C51" s="1" t="s">
        <v>14</v>
      </c>
      <c r="D51" s="1">
        <v>4</v>
      </c>
      <c r="E51" s="2">
        <v>45505</v>
      </c>
      <c r="F51" s="1">
        <v>148</v>
      </c>
      <c r="G51" s="1" t="s">
        <v>76</v>
      </c>
      <c r="H51" s="1">
        <v>5150</v>
      </c>
      <c r="I51" s="1" t="s">
        <v>65</v>
      </c>
      <c r="J51" s="1" t="s">
        <v>77</v>
      </c>
      <c r="K51" s="1">
        <v>105.05</v>
      </c>
      <c r="L51" s="1">
        <v>0</v>
      </c>
      <c r="M51" s="1">
        <v>0</v>
      </c>
      <c r="N51" s="1"/>
      <c r="O51" s="1"/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/>
      <c r="AM51" s="1"/>
      <c r="AN51" s="1">
        <v>6000</v>
      </c>
      <c r="AO51" s="1">
        <v>0</v>
      </c>
      <c r="AP51" s="1"/>
      <c r="AQ51" s="1"/>
      <c r="AR51" s="1"/>
      <c r="AS51" s="1"/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 t="s">
        <v>400</v>
      </c>
      <c r="BE51" s="3">
        <v>45594.6353009259</v>
      </c>
    </row>
    <row r="52" spans="1:57">
      <c r="A52" s="1">
        <v>51</v>
      </c>
      <c r="B52" s="1" t="s">
        <v>58</v>
      </c>
      <c r="C52" s="1" t="s">
        <v>14</v>
      </c>
      <c r="D52" s="1">
        <v>4</v>
      </c>
      <c r="E52" s="2">
        <v>45505</v>
      </c>
      <c r="F52" s="1">
        <v>148</v>
      </c>
      <c r="G52" s="1" t="s">
        <v>78</v>
      </c>
      <c r="H52" s="1">
        <v>5151</v>
      </c>
      <c r="I52" s="1" t="s">
        <v>65</v>
      </c>
      <c r="J52" s="1" t="s">
        <v>77</v>
      </c>
      <c r="K52" s="1">
        <v>105.05</v>
      </c>
      <c r="L52" s="1">
        <v>0</v>
      </c>
      <c r="M52" s="1">
        <v>0</v>
      </c>
      <c r="N52" s="1"/>
      <c r="O52" s="1"/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/>
      <c r="AM52" s="1"/>
      <c r="AN52" s="1">
        <v>7000</v>
      </c>
      <c r="AO52" s="1">
        <v>0</v>
      </c>
      <c r="AP52" s="1"/>
      <c r="AQ52" s="1"/>
      <c r="AR52" s="1"/>
      <c r="AS52" s="1"/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 t="s">
        <v>400</v>
      </c>
      <c r="BE52" s="3">
        <v>45594.6353009259</v>
      </c>
    </row>
    <row r="53" spans="1:57">
      <c r="A53" s="1">
        <v>52</v>
      </c>
      <c r="B53" s="1" t="s">
        <v>58</v>
      </c>
      <c r="C53" s="1" t="s">
        <v>14</v>
      </c>
      <c r="D53" s="1">
        <v>4</v>
      </c>
      <c r="E53" s="2">
        <v>45505</v>
      </c>
      <c r="F53" s="1">
        <v>148</v>
      </c>
      <c r="G53" s="1" t="s">
        <v>79</v>
      </c>
      <c r="H53" s="1">
        <v>5152</v>
      </c>
      <c r="I53" s="1" t="s">
        <v>65</v>
      </c>
      <c r="J53" s="1" t="s">
        <v>77</v>
      </c>
      <c r="K53" s="1">
        <v>105.05</v>
      </c>
      <c r="L53" s="1">
        <v>0</v>
      </c>
      <c r="M53" s="1">
        <v>0</v>
      </c>
      <c r="N53" s="1"/>
      <c r="O53" s="1"/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/>
      <c r="AM53" s="1"/>
      <c r="AN53" s="1">
        <v>7000</v>
      </c>
      <c r="AO53" s="1">
        <v>0</v>
      </c>
      <c r="AP53" s="1"/>
      <c r="AQ53" s="1"/>
      <c r="AR53" s="1"/>
      <c r="AS53" s="1"/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 t="s">
        <v>400</v>
      </c>
      <c r="BE53" s="3">
        <v>45594.6353009259</v>
      </c>
    </row>
    <row r="54" spans="1:57">
      <c r="A54" s="1">
        <v>53</v>
      </c>
      <c r="B54" s="1" t="s">
        <v>58</v>
      </c>
      <c r="C54" s="1" t="s">
        <v>14</v>
      </c>
      <c r="D54" s="1">
        <v>4</v>
      </c>
      <c r="E54" s="2">
        <v>45505</v>
      </c>
      <c r="F54" s="1">
        <v>148</v>
      </c>
      <c r="G54" s="1" t="s">
        <v>116</v>
      </c>
      <c r="H54" s="1">
        <v>5181</v>
      </c>
      <c r="I54" s="1" t="s">
        <v>117</v>
      </c>
      <c r="J54" s="1" t="s">
        <v>94</v>
      </c>
      <c r="K54" s="1">
        <v>105.05</v>
      </c>
      <c r="L54" s="1">
        <v>12</v>
      </c>
      <c r="M54" s="1">
        <v>0</v>
      </c>
      <c r="N54" s="1"/>
      <c r="O54" s="1"/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0.36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125.05</v>
      </c>
      <c r="AG54" s="1">
        <v>750.3</v>
      </c>
      <c r="AH54" s="1">
        <v>18.78</v>
      </c>
      <c r="AI54" s="1">
        <v>0</v>
      </c>
      <c r="AJ54" s="1">
        <v>0</v>
      </c>
      <c r="AK54" s="1">
        <v>0</v>
      </c>
      <c r="AL54" s="1"/>
      <c r="AM54" s="1">
        <v>50000</v>
      </c>
      <c r="AN54" s="1">
        <v>-5000</v>
      </c>
      <c r="AO54" s="1">
        <v>0</v>
      </c>
      <c r="AP54" s="1">
        <v>0</v>
      </c>
      <c r="AQ54" s="1">
        <v>0</v>
      </c>
      <c r="AR54" s="1">
        <v>0</v>
      </c>
      <c r="AS54" s="1">
        <v>700</v>
      </c>
      <c r="AT54" s="1">
        <v>0</v>
      </c>
      <c r="AU54" s="1">
        <v>0</v>
      </c>
      <c r="AV54" s="1">
        <v>0</v>
      </c>
      <c r="AW54" s="1">
        <v>0</v>
      </c>
      <c r="AX54" s="1">
        <v>750.3</v>
      </c>
      <c r="AY54" s="1">
        <v>750.3</v>
      </c>
      <c r="AZ54" s="1">
        <v>0</v>
      </c>
      <c r="BA54" s="1">
        <v>0</v>
      </c>
      <c r="BB54" s="1">
        <v>0</v>
      </c>
      <c r="BC54" s="1">
        <v>750.3</v>
      </c>
      <c r="BD54" s="1" t="s">
        <v>400</v>
      </c>
      <c r="BE54" s="3">
        <v>45594.6353009259</v>
      </c>
    </row>
    <row r="55" spans="1:57">
      <c r="A55" s="1">
        <v>54</v>
      </c>
      <c r="B55" s="1" t="s">
        <v>58</v>
      </c>
      <c r="C55" s="1" t="s">
        <v>14</v>
      </c>
      <c r="D55" s="1">
        <v>4</v>
      </c>
      <c r="E55" s="2">
        <v>45505</v>
      </c>
      <c r="F55" s="1">
        <v>148</v>
      </c>
      <c r="G55" s="1" t="s">
        <v>146</v>
      </c>
      <c r="H55" s="1">
        <v>5213</v>
      </c>
      <c r="I55" s="1" t="s">
        <v>65</v>
      </c>
      <c r="J55" s="1" t="s">
        <v>143</v>
      </c>
      <c r="K55" s="1">
        <v>105.05</v>
      </c>
      <c r="L55" s="1">
        <v>0</v>
      </c>
      <c r="M55" s="1">
        <v>0</v>
      </c>
      <c r="N55" s="1"/>
      <c r="O55" s="1"/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/>
      <c r="AM55" s="1"/>
      <c r="AN55" s="1">
        <v>19000</v>
      </c>
      <c r="AO55" s="1">
        <v>0</v>
      </c>
      <c r="AP55" s="1"/>
      <c r="AQ55" s="1"/>
      <c r="AR55" s="1"/>
      <c r="AS55" s="1"/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 t="s">
        <v>400</v>
      </c>
      <c r="BE55" s="3">
        <v>45594.6353009259</v>
      </c>
    </row>
    <row r="56" spans="1:57">
      <c r="A56" s="1">
        <v>55</v>
      </c>
      <c r="B56" s="1" t="s">
        <v>58</v>
      </c>
      <c r="C56" s="1" t="s">
        <v>14</v>
      </c>
      <c r="D56" s="1">
        <v>4</v>
      </c>
      <c r="E56" s="2">
        <v>45505</v>
      </c>
      <c r="F56" s="1">
        <v>148</v>
      </c>
      <c r="G56" s="1" t="s">
        <v>118</v>
      </c>
      <c r="H56" s="1">
        <v>5227</v>
      </c>
      <c r="I56" s="1" t="s">
        <v>117</v>
      </c>
      <c r="J56" s="1" t="s">
        <v>94</v>
      </c>
      <c r="K56" s="1">
        <v>105.05</v>
      </c>
      <c r="L56" s="1">
        <v>12</v>
      </c>
      <c r="M56" s="1">
        <v>0</v>
      </c>
      <c r="N56" s="1">
        <v>1542529.55</v>
      </c>
      <c r="O56" s="1">
        <v>1562584.08</v>
      </c>
      <c r="P56" s="1">
        <v>101.3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14374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/>
      <c r="AM56" s="1">
        <v>50000</v>
      </c>
      <c r="AN56" s="1">
        <v>30000</v>
      </c>
      <c r="AO56" s="1">
        <v>300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300</v>
      </c>
      <c r="AY56" s="1">
        <v>300</v>
      </c>
      <c r="AZ56" s="1">
        <v>0</v>
      </c>
      <c r="BA56" s="1">
        <v>0</v>
      </c>
      <c r="BB56" s="1">
        <v>0</v>
      </c>
      <c r="BC56" s="1">
        <v>0</v>
      </c>
      <c r="BD56" s="1" t="s">
        <v>405</v>
      </c>
      <c r="BE56" s="3">
        <v>45594.6353009259</v>
      </c>
    </row>
    <row r="57" spans="1:57">
      <c r="A57" s="1">
        <v>56</v>
      </c>
      <c r="B57" s="1" t="s">
        <v>58</v>
      </c>
      <c r="C57" s="1" t="s">
        <v>14</v>
      </c>
      <c r="D57" s="1">
        <v>4</v>
      </c>
      <c r="E57" s="2">
        <v>45505</v>
      </c>
      <c r="F57" s="1">
        <v>148</v>
      </c>
      <c r="G57" s="1" t="s">
        <v>119</v>
      </c>
      <c r="H57" s="1">
        <v>5238</v>
      </c>
      <c r="I57" s="1" t="s">
        <v>97</v>
      </c>
      <c r="J57" s="1" t="s">
        <v>94</v>
      </c>
      <c r="K57" s="1">
        <v>105.05</v>
      </c>
      <c r="L57" s="1">
        <v>12</v>
      </c>
      <c r="M57" s="1">
        <v>0</v>
      </c>
      <c r="N57" s="1">
        <v>1542529.55</v>
      </c>
      <c r="O57" s="1">
        <v>501388.55</v>
      </c>
      <c r="P57" s="1">
        <v>32.5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14374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/>
      <c r="AM57" s="1">
        <v>50000</v>
      </c>
      <c r="AN57" s="1"/>
      <c r="AO57" s="1"/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 t="s">
        <v>400</v>
      </c>
      <c r="BE57" s="3">
        <v>45594.6353009259</v>
      </c>
    </row>
    <row r="58" spans="1:57">
      <c r="A58" s="1">
        <v>57</v>
      </c>
      <c r="B58" s="1" t="s">
        <v>58</v>
      </c>
      <c r="C58" s="1" t="s">
        <v>14</v>
      </c>
      <c r="D58" s="1">
        <v>4</v>
      </c>
      <c r="E58" s="2">
        <v>45505</v>
      </c>
      <c r="F58" s="1">
        <v>148</v>
      </c>
      <c r="G58" s="1" t="s">
        <v>120</v>
      </c>
      <c r="H58" s="1">
        <v>5239</v>
      </c>
      <c r="I58" s="1" t="s">
        <v>97</v>
      </c>
      <c r="J58" s="1" t="s">
        <v>94</v>
      </c>
      <c r="K58" s="1">
        <v>105.05</v>
      </c>
      <c r="L58" s="1">
        <v>12</v>
      </c>
      <c r="M58" s="1">
        <v>0</v>
      </c>
      <c r="N58" s="1">
        <v>8293623.03</v>
      </c>
      <c r="O58" s="1">
        <v>5950514.91</v>
      </c>
      <c r="P58" s="1">
        <v>71.75</v>
      </c>
      <c r="Q58" s="1">
        <v>902.22</v>
      </c>
      <c r="R58" s="1">
        <v>385.46</v>
      </c>
      <c r="S58" s="1">
        <v>42.72</v>
      </c>
      <c r="T58" s="1">
        <v>0</v>
      </c>
      <c r="U58" s="1">
        <v>8.27</v>
      </c>
      <c r="V58" s="1">
        <v>24.3</v>
      </c>
      <c r="W58" s="1">
        <v>293.83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8.32</v>
      </c>
      <c r="AG58" s="1">
        <v>0</v>
      </c>
      <c r="AH58" s="1">
        <v>88.95</v>
      </c>
      <c r="AI58" s="1">
        <v>266.85</v>
      </c>
      <c r="AJ58" s="1">
        <v>0</v>
      </c>
      <c r="AK58" s="1">
        <v>0</v>
      </c>
      <c r="AL58" s="1"/>
      <c r="AM58" s="1">
        <v>50000</v>
      </c>
      <c r="AN58" s="1">
        <v>87000</v>
      </c>
      <c r="AO58" s="1">
        <v>1305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1571.85</v>
      </c>
      <c r="AY58" s="1">
        <v>1571.85</v>
      </c>
      <c r="AZ58" s="1">
        <v>0</v>
      </c>
      <c r="BA58" s="1">
        <v>0</v>
      </c>
      <c r="BB58" s="1">
        <v>0</v>
      </c>
      <c r="BC58" s="1">
        <v>266.85</v>
      </c>
      <c r="BD58" s="1" t="s">
        <v>405</v>
      </c>
      <c r="BE58" s="3">
        <v>45594.6353009259</v>
      </c>
    </row>
    <row r="59" spans="1:57">
      <c r="A59" s="1">
        <v>58</v>
      </c>
      <c r="B59" s="1" t="s">
        <v>58</v>
      </c>
      <c r="C59" s="1" t="s">
        <v>14</v>
      </c>
      <c r="D59" s="1">
        <v>4</v>
      </c>
      <c r="E59" s="2">
        <v>45505</v>
      </c>
      <c r="F59" s="1">
        <v>148</v>
      </c>
      <c r="G59" s="1" t="s">
        <v>91</v>
      </c>
      <c r="H59" s="1">
        <v>5245</v>
      </c>
      <c r="I59" s="1" t="s">
        <v>65</v>
      </c>
      <c r="J59" s="1" t="s">
        <v>90</v>
      </c>
      <c r="K59" s="1">
        <v>105.05</v>
      </c>
      <c r="L59" s="1">
        <v>0</v>
      </c>
      <c r="M59" s="1">
        <v>0</v>
      </c>
      <c r="N59" s="1"/>
      <c r="O59" s="1"/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/>
      <c r="AM59" s="1"/>
      <c r="AN59" s="1">
        <v>18000</v>
      </c>
      <c r="AO59" s="1">
        <v>0</v>
      </c>
      <c r="AP59" s="1"/>
      <c r="AQ59" s="1"/>
      <c r="AR59" s="1"/>
      <c r="AS59" s="1"/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 t="s">
        <v>400</v>
      </c>
      <c r="BE59" s="3">
        <v>45594.6353009259</v>
      </c>
    </row>
    <row r="60" spans="1:57">
      <c r="A60" s="1">
        <v>59</v>
      </c>
      <c r="B60" s="1" t="s">
        <v>58</v>
      </c>
      <c r="C60" s="1" t="s">
        <v>14</v>
      </c>
      <c r="D60" s="1">
        <v>4</v>
      </c>
      <c r="E60" s="2">
        <v>45505</v>
      </c>
      <c r="F60" s="1">
        <v>148</v>
      </c>
      <c r="G60" s="1" t="s">
        <v>121</v>
      </c>
      <c r="H60" s="1">
        <v>5266</v>
      </c>
      <c r="I60" s="1" t="s">
        <v>97</v>
      </c>
      <c r="J60" s="1" t="s">
        <v>94</v>
      </c>
      <c r="K60" s="1">
        <v>105.05</v>
      </c>
      <c r="L60" s="1">
        <v>12</v>
      </c>
      <c r="M60" s="1">
        <v>0</v>
      </c>
      <c r="N60" s="1">
        <v>8293623.03</v>
      </c>
      <c r="O60" s="1">
        <v>6977405.62</v>
      </c>
      <c r="P60" s="1">
        <v>84.13</v>
      </c>
      <c r="Q60" s="1">
        <v>902.22</v>
      </c>
      <c r="R60" s="1">
        <v>359.84</v>
      </c>
      <c r="S60" s="1">
        <v>39.88</v>
      </c>
      <c r="T60" s="1">
        <v>0</v>
      </c>
      <c r="U60" s="1">
        <v>8.27</v>
      </c>
      <c r="V60" s="1">
        <v>8.23</v>
      </c>
      <c r="W60" s="1">
        <v>99.52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10.66</v>
      </c>
      <c r="AG60" s="1">
        <v>0</v>
      </c>
      <c r="AH60" s="1">
        <v>76.94</v>
      </c>
      <c r="AI60" s="1">
        <v>230.82</v>
      </c>
      <c r="AJ60" s="1">
        <v>0</v>
      </c>
      <c r="AK60" s="1">
        <v>0</v>
      </c>
      <c r="AL60" s="1"/>
      <c r="AM60" s="1">
        <v>50000</v>
      </c>
      <c r="AN60" s="1">
        <v>49000</v>
      </c>
      <c r="AO60" s="1">
        <v>612.5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843.32</v>
      </c>
      <c r="AY60" s="1">
        <v>843.32</v>
      </c>
      <c r="AZ60" s="1">
        <v>0</v>
      </c>
      <c r="BA60" s="1">
        <v>0</v>
      </c>
      <c r="BB60" s="1">
        <v>0</v>
      </c>
      <c r="BC60" s="1">
        <v>230.82</v>
      </c>
      <c r="BD60" s="1" t="s">
        <v>405</v>
      </c>
      <c r="BE60" s="3">
        <v>45594.6353009259</v>
      </c>
    </row>
    <row r="61" spans="1:57">
      <c r="A61" s="1">
        <v>60</v>
      </c>
      <c r="B61" s="1" t="s">
        <v>58</v>
      </c>
      <c r="C61" s="1" t="s">
        <v>14</v>
      </c>
      <c r="D61" s="1">
        <v>4</v>
      </c>
      <c r="E61" s="2">
        <v>45505</v>
      </c>
      <c r="F61" s="1">
        <v>148</v>
      </c>
      <c r="G61" s="1" t="s">
        <v>71</v>
      </c>
      <c r="H61" s="1">
        <v>5278</v>
      </c>
      <c r="I61" s="1" t="s">
        <v>65</v>
      </c>
      <c r="J61" s="1" t="s">
        <v>68</v>
      </c>
      <c r="K61" s="1">
        <v>105.05</v>
      </c>
      <c r="L61" s="1">
        <v>0</v>
      </c>
      <c r="M61" s="1">
        <v>0</v>
      </c>
      <c r="N61" s="1"/>
      <c r="O61" s="1"/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/>
      <c r="AM61" s="1"/>
      <c r="AN61" s="1">
        <v>10000</v>
      </c>
      <c r="AO61" s="1">
        <v>0</v>
      </c>
      <c r="AP61" s="1"/>
      <c r="AQ61" s="1"/>
      <c r="AR61" s="1"/>
      <c r="AS61" s="1"/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 t="s">
        <v>400</v>
      </c>
      <c r="BE61" s="3">
        <v>45594.6353009259</v>
      </c>
    </row>
    <row r="62" spans="1:57">
      <c r="A62" s="1">
        <v>61</v>
      </c>
      <c r="B62" s="1" t="s">
        <v>58</v>
      </c>
      <c r="C62" s="1" t="s">
        <v>14</v>
      </c>
      <c r="D62" s="1">
        <v>4</v>
      </c>
      <c r="E62" s="2">
        <v>45505</v>
      </c>
      <c r="F62" s="1">
        <v>148</v>
      </c>
      <c r="G62" s="1" t="s">
        <v>122</v>
      </c>
      <c r="H62" s="1">
        <v>5281</v>
      </c>
      <c r="I62" s="1" t="s">
        <v>97</v>
      </c>
      <c r="J62" s="1" t="s">
        <v>94</v>
      </c>
      <c r="K62" s="1">
        <v>105.05</v>
      </c>
      <c r="L62" s="1">
        <v>12</v>
      </c>
      <c r="M62" s="1">
        <v>0</v>
      </c>
      <c r="N62" s="1">
        <v>6636619.35</v>
      </c>
      <c r="O62" s="1">
        <v>8567627.85</v>
      </c>
      <c r="P62" s="1">
        <v>129.1</v>
      </c>
      <c r="Q62" s="1">
        <v>721.94</v>
      </c>
      <c r="R62" s="1">
        <v>525.76</v>
      </c>
      <c r="S62" s="1">
        <v>72.83</v>
      </c>
      <c r="T62" s="1">
        <v>0</v>
      </c>
      <c r="U62" s="1">
        <v>6.62</v>
      </c>
      <c r="V62" s="1">
        <v>4.02</v>
      </c>
      <c r="W62" s="1">
        <v>60.73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9.77</v>
      </c>
      <c r="AG62" s="1">
        <v>0</v>
      </c>
      <c r="AH62" s="1">
        <v>159.1</v>
      </c>
      <c r="AI62" s="1">
        <v>477.3</v>
      </c>
      <c r="AJ62" s="1">
        <v>0</v>
      </c>
      <c r="AK62" s="1">
        <v>0</v>
      </c>
      <c r="AL62" s="1"/>
      <c r="AM62" s="1">
        <v>50000</v>
      </c>
      <c r="AN62" s="1">
        <v>21000</v>
      </c>
      <c r="AO62" s="1">
        <v>210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687.3</v>
      </c>
      <c r="AY62" s="1">
        <v>687.3</v>
      </c>
      <c r="AZ62" s="1">
        <v>0</v>
      </c>
      <c r="BA62" s="1">
        <v>0</v>
      </c>
      <c r="BB62" s="1">
        <v>0</v>
      </c>
      <c r="BC62" s="1">
        <v>477.3</v>
      </c>
      <c r="BD62" s="1" t="s">
        <v>405</v>
      </c>
      <c r="BE62" s="3">
        <v>45594.6353009259</v>
      </c>
    </row>
    <row r="63" spans="1:57">
      <c r="A63" s="1">
        <v>62</v>
      </c>
      <c r="B63" s="1" t="s">
        <v>58</v>
      </c>
      <c r="C63" s="1" t="s">
        <v>14</v>
      </c>
      <c r="D63" s="1">
        <v>4</v>
      </c>
      <c r="E63" s="2">
        <v>45505</v>
      </c>
      <c r="F63" s="1">
        <v>148</v>
      </c>
      <c r="G63" s="1" t="s">
        <v>123</v>
      </c>
      <c r="H63" s="1">
        <v>5282</v>
      </c>
      <c r="I63" s="1" t="s">
        <v>117</v>
      </c>
      <c r="J63" s="1" t="s">
        <v>94</v>
      </c>
      <c r="K63" s="1">
        <v>105.05</v>
      </c>
      <c r="L63" s="1">
        <v>12</v>
      </c>
      <c r="M63" s="1">
        <v>0</v>
      </c>
      <c r="N63" s="1">
        <v>6636619.35</v>
      </c>
      <c r="O63" s="1">
        <v>-26119</v>
      </c>
      <c r="P63" s="1">
        <v>-0.39</v>
      </c>
      <c r="Q63" s="1">
        <v>721.94</v>
      </c>
      <c r="R63" s="1">
        <v>-9.2</v>
      </c>
      <c r="S63" s="1">
        <v>-1.27</v>
      </c>
      <c r="T63" s="1">
        <v>-18.4</v>
      </c>
      <c r="U63" s="1">
        <v>6.62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0.1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/>
      <c r="AM63" s="1">
        <v>50000</v>
      </c>
      <c r="AN63" s="1"/>
      <c r="AO63" s="1"/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-18.4</v>
      </c>
      <c r="AY63" s="1">
        <v>-18.4</v>
      </c>
      <c r="AZ63" s="1">
        <v>0</v>
      </c>
      <c r="BA63" s="1">
        <v>0</v>
      </c>
      <c r="BB63" s="1">
        <v>0</v>
      </c>
      <c r="BC63" s="1">
        <v>-18.4</v>
      </c>
      <c r="BD63" s="1" t="s">
        <v>400</v>
      </c>
      <c r="BE63" s="3">
        <v>45594.6353009259</v>
      </c>
    </row>
    <row r="64" spans="1:57">
      <c r="A64" s="1">
        <v>63</v>
      </c>
      <c r="B64" s="1" t="s">
        <v>58</v>
      </c>
      <c r="C64" s="1" t="s">
        <v>14</v>
      </c>
      <c r="D64" s="1">
        <v>4</v>
      </c>
      <c r="E64" s="2">
        <v>45505</v>
      </c>
      <c r="F64" s="1">
        <v>148</v>
      </c>
      <c r="G64" s="1" t="s">
        <v>72</v>
      </c>
      <c r="H64" s="1">
        <v>5295</v>
      </c>
      <c r="I64" s="1" t="s">
        <v>65</v>
      </c>
      <c r="J64" s="1" t="s">
        <v>68</v>
      </c>
      <c r="K64" s="1">
        <v>105.05</v>
      </c>
      <c r="L64" s="1">
        <v>0</v>
      </c>
      <c r="M64" s="1">
        <v>0</v>
      </c>
      <c r="N64" s="1"/>
      <c r="O64" s="1"/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/>
      <c r="AM64" s="1"/>
      <c r="AN64" s="1">
        <v>8000</v>
      </c>
      <c r="AO64" s="1">
        <v>0</v>
      </c>
      <c r="AP64" s="1"/>
      <c r="AQ64" s="1"/>
      <c r="AR64" s="1"/>
      <c r="AS64" s="1"/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 t="s">
        <v>400</v>
      </c>
      <c r="BE64" s="3">
        <v>45594.6353009259</v>
      </c>
    </row>
    <row r="65" spans="1:57">
      <c r="A65" s="1">
        <v>64</v>
      </c>
      <c r="B65" s="1" t="s">
        <v>58</v>
      </c>
      <c r="C65" s="1" t="s">
        <v>14</v>
      </c>
      <c r="D65" s="1">
        <v>4</v>
      </c>
      <c r="E65" s="2">
        <v>45505</v>
      </c>
      <c r="F65" s="1">
        <v>148</v>
      </c>
      <c r="G65" s="1" t="s">
        <v>124</v>
      </c>
      <c r="H65" s="1">
        <v>5308</v>
      </c>
      <c r="I65" s="1" t="s">
        <v>93</v>
      </c>
      <c r="J65" s="1" t="s">
        <v>94</v>
      </c>
      <c r="K65" s="1">
        <v>105.05</v>
      </c>
      <c r="L65" s="1">
        <v>12</v>
      </c>
      <c r="M65" s="1">
        <v>0</v>
      </c>
      <c r="N65" s="1">
        <v>8293623.03</v>
      </c>
      <c r="O65" s="1">
        <v>8571431.62</v>
      </c>
      <c r="P65" s="1">
        <v>103.35</v>
      </c>
      <c r="Q65" s="1">
        <v>902.22</v>
      </c>
      <c r="R65" s="1">
        <v>323.59</v>
      </c>
      <c r="S65" s="1">
        <v>35.87</v>
      </c>
      <c r="T65" s="1">
        <v>1294.36</v>
      </c>
      <c r="U65" s="1">
        <v>8.27</v>
      </c>
      <c r="V65" s="1">
        <v>8.45</v>
      </c>
      <c r="W65" s="1">
        <v>102.18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27.83</v>
      </c>
      <c r="AG65" s="1">
        <v>0</v>
      </c>
      <c r="AH65" s="1">
        <v>72.52</v>
      </c>
      <c r="AI65" s="1">
        <v>290.08</v>
      </c>
      <c r="AJ65" s="1">
        <v>0</v>
      </c>
      <c r="AK65" s="1">
        <v>0</v>
      </c>
      <c r="AL65" s="1"/>
      <c r="AM65" s="1">
        <v>50000</v>
      </c>
      <c r="AN65" s="1">
        <v>153000</v>
      </c>
      <c r="AO65" s="1">
        <v>3060</v>
      </c>
      <c r="AP65" s="1">
        <v>0</v>
      </c>
      <c r="AQ65" s="1">
        <v>0</v>
      </c>
      <c r="AR65" s="1">
        <v>0</v>
      </c>
      <c r="AS65" s="1">
        <v>700</v>
      </c>
      <c r="AT65" s="1">
        <v>0</v>
      </c>
      <c r="AU65" s="1">
        <v>0</v>
      </c>
      <c r="AV65" s="1">
        <v>0</v>
      </c>
      <c r="AW65" s="1">
        <v>0</v>
      </c>
      <c r="AX65" s="1">
        <v>4644.44</v>
      </c>
      <c r="AY65" s="1">
        <v>4644.44</v>
      </c>
      <c r="AZ65" s="1">
        <v>0</v>
      </c>
      <c r="BA65" s="1">
        <v>0</v>
      </c>
      <c r="BB65" s="1">
        <v>0</v>
      </c>
      <c r="BC65" s="1">
        <v>1584.44</v>
      </c>
      <c r="BD65" s="1" t="s">
        <v>405</v>
      </c>
      <c r="BE65" s="3">
        <v>45594.6353009259</v>
      </c>
    </row>
    <row r="66" spans="1:57">
      <c r="A66" s="1">
        <v>65</v>
      </c>
      <c r="B66" s="1" t="s">
        <v>58</v>
      </c>
      <c r="C66" s="1" t="s">
        <v>14</v>
      </c>
      <c r="D66" s="1">
        <v>4</v>
      </c>
      <c r="E66" s="2">
        <v>45505</v>
      </c>
      <c r="F66" s="1">
        <v>148</v>
      </c>
      <c r="G66" s="1" t="s">
        <v>125</v>
      </c>
      <c r="H66" s="1">
        <v>5324</v>
      </c>
      <c r="I66" s="1" t="s">
        <v>117</v>
      </c>
      <c r="J66" s="1" t="s">
        <v>94</v>
      </c>
      <c r="K66" s="1">
        <v>105.05</v>
      </c>
      <c r="L66" s="1">
        <v>12</v>
      </c>
      <c r="M66" s="1">
        <v>0</v>
      </c>
      <c r="N66" s="1">
        <v>8293623.03</v>
      </c>
      <c r="O66" s="1">
        <v>6587620.43</v>
      </c>
      <c r="P66" s="1">
        <v>79.43</v>
      </c>
      <c r="Q66" s="1">
        <v>902.22</v>
      </c>
      <c r="R66" s="1">
        <v>136</v>
      </c>
      <c r="S66" s="1">
        <v>15.07</v>
      </c>
      <c r="T66" s="1">
        <v>272</v>
      </c>
      <c r="U66" s="1">
        <v>8.27</v>
      </c>
      <c r="V66" s="1">
        <v>8.93</v>
      </c>
      <c r="W66" s="1">
        <v>107.98</v>
      </c>
      <c r="X66" s="1">
        <v>1786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27.95</v>
      </c>
      <c r="AG66" s="1">
        <v>0</v>
      </c>
      <c r="AH66" s="1">
        <v>23.89</v>
      </c>
      <c r="AI66" s="1">
        <v>47.78</v>
      </c>
      <c r="AJ66" s="1">
        <v>0</v>
      </c>
      <c r="AK66" s="1">
        <v>0</v>
      </c>
      <c r="AL66" s="1"/>
      <c r="AM66" s="1">
        <v>50000</v>
      </c>
      <c r="AN66" s="1">
        <v>66000</v>
      </c>
      <c r="AO66" s="1">
        <v>825</v>
      </c>
      <c r="AP66" s="1">
        <v>0</v>
      </c>
      <c r="AQ66" s="1">
        <v>0</v>
      </c>
      <c r="AR66" s="1">
        <v>0</v>
      </c>
      <c r="AS66" s="1">
        <v>700</v>
      </c>
      <c r="AT66" s="1">
        <v>0</v>
      </c>
      <c r="AU66" s="1">
        <v>0</v>
      </c>
      <c r="AV66" s="1">
        <v>0</v>
      </c>
      <c r="AW66" s="1">
        <v>0</v>
      </c>
      <c r="AX66" s="1">
        <v>1144.78</v>
      </c>
      <c r="AY66" s="1">
        <v>1144.78</v>
      </c>
      <c r="AZ66" s="1">
        <v>0</v>
      </c>
      <c r="BA66" s="1">
        <v>0</v>
      </c>
      <c r="BB66" s="1">
        <v>0</v>
      </c>
      <c r="BC66" s="1">
        <v>319.78</v>
      </c>
      <c r="BD66" s="1" t="s">
        <v>405</v>
      </c>
      <c r="BE66" s="3">
        <v>45594.6353009259</v>
      </c>
    </row>
    <row r="67" spans="1:57">
      <c r="A67" s="1">
        <v>66</v>
      </c>
      <c r="B67" s="1" t="s">
        <v>58</v>
      </c>
      <c r="C67" s="1" t="s">
        <v>14</v>
      </c>
      <c r="D67" s="1">
        <v>4</v>
      </c>
      <c r="E67" s="2">
        <v>45505</v>
      </c>
      <c r="F67" s="1">
        <v>148</v>
      </c>
      <c r="G67" s="1" t="s">
        <v>73</v>
      </c>
      <c r="H67" s="1">
        <v>5327</v>
      </c>
      <c r="I67" s="1" t="s">
        <v>65</v>
      </c>
      <c r="J67" s="1" t="s">
        <v>68</v>
      </c>
      <c r="K67" s="1">
        <v>105.05</v>
      </c>
      <c r="L67" s="1">
        <v>0</v>
      </c>
      <c r="M67" s="1">
        <v>0</v>
      </c>
      <c r="N67" s="1"/>
      <c r="O67" s="1"/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/>
      <c r="AM67" s="1"/>
      <c r="AN67" s="1">
        <v>16000</v>
      </c>
      <c r="AO67" s="1">
        <v>0</v>
      </c>
      <c r="AP67" s="1"/>
      <c r="AQ67" s="1"/>
      <c r="AR67" s="1"/>
      <c r="AS67" s="1"/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 t="s">
        <v>400</v>
      </c>
      <c r="BE67" s="3">
        <v>45594.6353009259</v>
      </c>
    </row>
    <row r="68" spans="1:57">
      <c r="A68" s="1">
        <v>67</v>
      </c>
      <c r="B68" s="1" t="s">
        <v>58</v>
      </c>
      <c r="C68" s="1" t="s">
        <v>14</v>
      </c>
      <c r="D68" s="1">
        <v>4</v>
      </c>
      <c r="E68" s="2">
        <v>45505</v>
      </c>
      <c r="F68" s="1">
        <v>148</v>
      </c>
      <c r="G68" s="1" t="s">
        <v>126</v>
      </c>
      <c r="H68" s="1">
        <v>5328</v>
      </c>
      <c r="I68" s="1" t="s">
        <v>97</v>
      </c>
      <c r="J68" s="1" t="s">
        <v>94</v>
      </c>
      <c r="K68" s="1">
        <v>105.05</v>
      </c>
      <c r="L68" s="1">
        <v>12</v>
      </c>
      <c r="M68" s="1">
        <v>0</v>
      </c>
      <c r="N68" s="1">
        <v>8293623.03</v>
      </c>
      <c r="O68" s="1">
        <v>7399426.63</v>
      </c>
      <c r="P68" s="1">
        <v>89.22</v>
      </c>
      <c r="Q68" s="1">
        <v>902.22</v>
      </c>
      <c r="R68" s="1">
        <v>266.8</v>
      </c>
      <c r="S68" s="1">
        <v>29.57</v>
      </c>
      <c r="T68" s="1">
        <v>800.4</v>
      </c>
      <c r="U68" s="1">
        <v>8.27</v>
      </c>
      <c r="V68" s="1">
        <v>3.15</v>
      </c>
      <c r="W68" s="1">
        <v>38.09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15.37</v>
      </c>
      <c r="AG68" s="1">
        <v>0</v>
      </c>
      <c r="AH68" s="1">
        <v>92.65</v>
      </c>
      <c r="AI68" s="1">
        <v>277.95</v>
      </c>
      <c r="AJ68" s="1">
        <v>0</v>
      </c>
      <c r="AK68" s="1">
        <v>0</v>
      </c>
      <c r="AL68" s="1"/>
      <c r="AM68" s="1">
        <v>50000</v>
      </c>
      <c r="AN68" s="1">
        <v>24000</v>
      </c>
      <c r="AO68" s="1">
        <v>240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1318.35</v>
      </c>
      <c r="AY68" s="1">
        <v>1318.35</v>
      </c>
      <c r="AZ68" s="1">
        <v>0</v>
      </c>
      <c r="BA68" s="1">
        <v>0</v>
      </c>
      <c r="BB68" s="1">
        <v>0</v>
      </c>
      <c r="BC68" s="1">
        <v>1078.35</v>
      </c>
      <c r="BD68" s="1" t="s">
        <v>405</v>
      </c>
      <c r="BE68" s="3">
        <v>45594.6353009259</v>
      </c>
    </row>
    <row r="69" spans="1:57">
      <c r="A69" s="1">
        <v>68</v>
      </c>
      <c r="B69" s="1" t="s">
        <v>58</v>
      </c>
      <c r="C69" s="1" t="s">
        <v>14</v>
      </c>
      <c r="D69" s="1">
        <v>4</v>
      </c>
      <c r="E69" s="2">
        <v>45505</v>
      </c>
      <c r="F69" s="1">
        <v>148</v>
      </c>
      <c r="G69" s="1" t="s">
        <v>127</v>
      </c>
      <c r="H69" s="1">
        <v>5475</v>
      </c>
      <c r="I69" s="1" t="s">
        <v>97</v>
      </c>
      <c r="J69" s="1" t="s">
        <v>94</v>
      </c>
      <c r="K69" s="1">
        <v>105.05</v>
      </c>
      <c r="L69" s="1">
        <v>12</v>
      </c>
      <c r="M69" s="1">
        <v>0</v>
      </c>
      <c r="N69" s="1"/>
      <c r="O69" s="1"/>
      <c r="P69" s="1">
        <v>0</v>
      </c>
      <c r="Q69" s="1">
        <v>0</v>
      </c>
      <c r="R69" s="1">
        <v>-1.49</v>
      </c>
      <c r="S69" s="1">
        <v>0</v>
      </c>
      <c r="T69" s="1">
        <v>-4.47</v>
      </c>
      <c r="U69" s="1">
        <v>0</v>
      </c>
      <c r="V69" s="1">
        <v>0.43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7.22</v>
      </c>
      <c r="AG69" s="1">
        <v>0</v>
      </c>
      <c r="AH69" s="1">
        <v>19.03</v>
      </c>
      <c r="AI69" s="1">
        <v>0</v>
      </c>
      <c r="AJ69" s="1">
        <v>0</v>
      </c>
      <c r="AK69" s="1">
        <v>0</v>
      </c>
      <c r="AL69" s="1"/>
      <c r="AM69" s="1">
        <v>50000</v>
      </c>
      <c r="AN69" s="1">
        <v>3000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-4.47</v>
      </c>
      <c r="AY69" s="1">
        <v>-4.47</v>
      </c>
      <c r="AZ69" s="1">
        <v>0</v>
      </c>
      <c r="BA69" s="1">
        <v>0</v>
      </c>
      <c r="BB69" s="1">
        <v>0</v>
      </c>
      <c r="BC69" s="1">
        <v>-4.47</v>
      </c>
      <c r="BD69" s="1" t="s">
        <v>400</v>
      </c>
      <c r="BE69" s="3">
        <v>45594.6353009259</v>
      </c>
    </row>
    <row r="70" spans="1:57">
      <c r="A70" s="1">
        <v>69</v>
      </c>
      <c r="B70" s="1" t="s">
        <v>58</v>
      </c>
      <c r="C70" s="1" t="s">
        <v>14</v>
      </c>
      <c r="D70" s="1">
        <v>4</v>
      </c>
      <c r="E70" s="2">
        <v>45505</v>
      </c>
      <c r="F70" s="1">
        <v>148</v>
      </c>
      <c r="G70" s="1" t="s">
        <v>85</v>
      </c>
      <c r="H70" s="1">
        <v>5476</v>
      </c>
      <c r="I70" s="1" t="s">
        <v>65</v>
      </c>
      <c r="J70" s="1" t="s">
        <v>86</v>
      </c>
      <c r="K70" s="1">
        <v>105.05</v>
      </c>
      <c r="L70" s="1">
        <v>0</v>
      </c>
      <c r="M70" s="1">
        <v>0</v>
      </c>
      <c r="N70" s="1"/>
      <c r="O70" s="1"/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/>
      <c r="AM70" s="1"/>
      <c r="AN70" s="1">
        <v>10000</v>
      </c>
      <c r="AO70" s="1">
        <v>0</v>
      </c>
      <c r="AP70" s="1"/>
      <c r="AQ70" s="1"/>
      <c r="AR70" s="1"/>
      <c r="AS70" s="1"/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 t="s">
        <v>400</v>
      </c>
      <c r="BE70" s="3">
        <v>45594.6353009259</v>
      </c>
    </row>
    <row r="71" spans="1:57">
      <c r="A71" s="1">
        <v>70</v>
      </c>
      <c r="B71" s="1" t="s">
        <v>58</v>
      </c>
      <c r="C71" s="1" t="s">
        <v>14</v>
      </c>
      <c r="D71" s="1">
        <v>4</v>
      </c>
      <c r="E71" s="2">
        <v>45505</v>
      </c>
      <c r="F71" s="1">
        <v>148</v>
      </c>
      <c r="G71" s="1" t="s">
        <v>66</v>
      </c>
      <c r="H71" s="1">
        <v>5503</v>
      </c>
      <c r="I71" s="1" t="s">
        <v>65</v>
      </c>
      <c r="J71" s="1" t="s">
        <v>63</v>
      </c>
      <c r="K71" s="1">
        <v>105.05</v>
      </c>
      <c r="L71" s="1">
        <v>0</v>
      </c>
      <c r="M71" s="1">
        <v>0</v>
      </c>
      <c r="N71" s="1"/>
      <c r="O71" s="1"/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/>
      <c r="AM71" s="1"/>
      <c r="AN71" s="1"/>
      <c r="AO71" s="1"/>
      <c r="AP71" s="1"/>
      <c r="AQ71" s="1"/>
      <c r="AR71" s="1"/>
      <c r="AS71" s="1"/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 t="s">
        <v>400</v>
      </c>
      <c r="BE71" s="3">
        <v>45594.6353009259</v>
      </c>
    </row>
    <row r="72" spans="1:57">
      <c r="A72" s="1">
        <v>71</v>
      </c>
      <c r="B72" s="1" t="s">
        <v>58</v>
      </c>
      <c r="C72" s="1" t="s">
        <v>14</v>
      </c>
      <c r="D72" s="1">
        <v>4</v>
      </c>
      <c r="E72" s="2">
        <v>45505</v>
      </c>
      <c r="F72" s="1">
        <v>148</v>
      </c>
      <c r="G72" s="1" t="s">
        <v>406</v>
      </c>
      <c r="H72" s="1">
        <v>5631</v>
      </c>
      <c r="I72" s="1" t="s">
        <v>65</v>
      </c>
      <c r="J72" s="1" t="s">
        <v>61</v>
      </c>
      <c r="K72" s="1">
        <v>105.05</v>
      </c>
      <c r="L72" s="1">
        <v>0</v>
      </c>
      <c r="M72" s="1">
        <v>0</v>
      </c>
      <c r="N72" s="1"/>
      <c r="O72" s="1"/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/>
      <c r="AM72" s="1"/>
      <c r="AN72" s="1"/>
      <c r="AO72" s="1"/>
      <c r="AP72" s="1"/>
      <c r="AQ72" s="1"/>
      <c r="AR72" s="1"/>
      <c r="AS72" s="1"/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 t="s">
        <v>400</v>
      </c>
      <c r="BE72" s="3">
        <v>45594.6353009259</v>
      </c>
    </row>
  </sheetData>
  <autoFilter xmlns:etc="http://www.wps.cn/officeDocument/2017/etCustomData" ref="A1:BE72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H220"/>
  <sheetViews>
    <sheetView zoomScale="85" zoomScaleNormal="85" topLeftCell="V1" workbookViewId="0">
      <selection activeCell="H38" sqref="H38"/>
    </sheetView>
  </sheetViews>
  <sheetFormatPr defaultColWidth="8.88888888888889" defaultRowHeight="14.4"/>
  <cols>
    <col min="1" max="1" width="14.5555555555556" customWidth="1"/>
    <col min="9" max="9" width="25.1111111111111" customWidth="1"/>
    <col min="10" max="15" width="16.6666666666667" customWidth="1"/>
    <col min="16" max="16" width="20.1111111111111" style="38" customWidth="1"/>
    <col min="17" max="18" width="20.1111111111111" customWidth="1"/>
    <col min="19" max="19" width="7.84259259259259" customWidth="1"/>
    <col min="20" max="22" width="16.6666666666667" customWidth="1"/>
    <col min="23" max="23" width="16.6666666666667" style="14" customWidth="1"/>
    <col min="24" max="25" width="16.6666666666667" customWidth="1"/>
    <col min="26" max="26" width="10.2222222222222" style="14" customWidth="1"/>
    <col min="32" max="32" width="8.88888888888889" style="4"/>
    <col min="33" max="34" width="8.88888888888889" style="15"/>
    <col min="37" max="37" width="7.66666666666667" customWidth="1"/>
    <col min="38" max="39" width="7.66666666666667" style="4" customWidth="1"/>
    <col min="41" max="41" width="9.66666666666667"/>
    <col min="43" max="44" width="8.88888888888889" style="4"/>
    <col min="53" max="53" width="12.8888888888889"/>
  </cols>
  <sheetData>
    <row r="1" spans="10:57">
      <c r="J1" t="s">
        <v>25</v>
      </c>
      <c r="L1" t="s">
        <v>26</v>
      </c>
      <c r="N1" t="s">
        <v>27</v>
      </c>
      <c r="P1" s="38" t="s">
        <v>28</v>
      </c>
      <c r="T1" t="s">
        <v>29</v>
      </c>
      <c r="W1" s="14" t="s">
        <v>30</v>
      </c>
      <c r="Z1" s="14" t="s">
        <v>0</v>
      </c>
      <c r="AE1" t="s">
        <v>1</v>
      </c>
      <c r="AJ1" t="s">
        <v>31</v>
      </c>
      <c r="AO1" t="s">
        <v>32</v>
      </c>
      <c r="AT1" t="s">
        <v>33</v>
      </c>
      <c r="AX1" t="s">
        <v>34</v>
      </c>
      <c r="BA1" t="s">
        <v>35</v>
      </c>
      <c r="BE1" t="s">
        <v>36</v>
      </c>
    </row>
    <row r="2" spans="1:59">
      <c r="A2" s="1" t="s">
        <v>37</v>
      </c>
      <c r="B2" s="5" t="s">
        <v>38</v>
      </c>
      <c r="C2" s="1" t="s">
        <v>39</v>
      </c>
      <c r="D2" s="5" t="s">
        <v>40</v>
      </c>
      <c r="E2" s="1" t="s">
        <v>41</v>
      </c>
      <c r="F2" s="1" t="s">
        <v>42</v>
      </c>
      <c r="G2" s="1" t="s">
        <v>43</v>
      </c>
      <c r="H2" s="1" t="s">
        <v>44</v>
      </c>
      <c r="I2" s="1" t="s">
        <v>45</v>
      </c>
      <c r="J2" t="s">
        <v>46</v>
      </c>
      <c r="K2" t="s">
        <v>47</v>
      </c>
      <c r="L2" t="s">
        <v>46</v>
      </c>
      <c r="M2" t="s">
        <v>47</v>
      </c>
      <c r="N2" t="s">
        <v>46</v>
      </c>
      <c r="O2" t="s">
        <v>47</v>
      </c>
      <c r="P2" s="38" t="s">
        <v>46</v>
      </c>
      <c r="Q2" t="s">
        <v>47</v>
      </c>
      <c r="R2" t="s">
        <v>48</v>
      </c>
      <c r="S2" t="s">
        <v>11</v>
      </c>
      <c r="T2" t="s">
        <v>46</v>
      </c>
      <c r="U2" t="s">
        <v>49</v>
      </c>
      <c r="V2" t="s">
        <v>11</v>
      </c>
      <c r="W2" s="14" t="s">
        <v>46</v>
      </c>
      <c r="X2" t="s">
        <v>49</v>
      </c>
      <c r="Y2" t="s">
        <v>11</v>
      </c>
      <c r="Z2" s="14" t="s">
        <v>46</v>
      </c>
      <c r="AA2" t="s">
        <v>47</v>
      </c>
      <c r="AB2" t="s">
        <v>50</v>
      </c>
      <c r="AC2" t="s">
        <v>51</v>
      </c>
      <c r="AD2" t="s">
        <v>52</v>
      </c>
      <c r="AE2" t="s">
        <v>46</v>
      </c>
      <c r="AF2" s="4" t="s">
        <v>53</v>
      </c>
      <c r="AG2" s="15" t="s">
        <v>50</v>
      </c>
      <c r="AH2" s="15" t="s">
        <v>51</v>
      </c>
      <c r="AI2" t="s">
        <v>52</v>
      </c>
      <c r="AJ2" t="s">
        <v>46</v>
      </c>
      <c r="AK2" t="s">
        <v>47</v>
      </c>
      <c r="AL2" s="4" t="s">
        <v>54</v>
      </c>
      <c r="AM2" s="4" t="s">
        <v>55</v>
      </c>
      <c r="AN2" t="s">
        <v>52</v>
      </c>
      <c r="AO2" t="s">
        <v>46</v>
      </c>
      <c r="AP2" t="s">
        <v>47</v>
      </c>
      <c r="AQ2" s="4" t="s">
        <v>53</v>
      </c>
      <c r="AR2" s="4" t="s">
        <v>51</v>
      </c>
      <c r="AS2" t="s">
        <v>52</v>
      </c>
      <c r="AT2" t="s">
        <v>46</v>
      </c>
      <c r="AU2" t="s">
        <v>47</v>
      </c>
      <c r="AV2" t="s">
        <v>51</v>
      </c>
      <c r="AW2" t="s">
        <v>52</v>
      </c>
      <c r="AX2" t="s">
        <v>56</v>
      </c>
      <c r="AY2" t="s">
        <v>55</v>
      </c>
      <c r="AZ2" t="s">
        <v>11</v>
      </c>
      <c r="BA2" t="s">
        <v>46</v>
      </c>
      <c r="BB2" t="s">
        <v>47</v>
      </c>
      <c r="BD2" t="s">
        <v>52</v>
      </c>
      <c r="BE2" t="s">
        <v>56</v>
      </c>
      <c r="BF2" t="s">
        <v>57</v>
      </c>
      <c r="BG2" t="s">
        <v>52</v>
      </c>
    </row>
    <row r="3" hidden="1" spans="1:56">
      <c r="A3" s="1" t="s">
        <v>58</v>
      </c>
      <c r="B3" s="5" t="s">
        <v>59</v>
      </c>
      <c r="C3" s="1">
        <v>63</v>
      </c>
      <c r="D3" s="10">
        <v>45528</v>
      </c>
      <c r="E3" s="1">
        <v>148</v>
      </c>
      <c r="F3" s="1" t="s">
        <v>60</v>
      </c>
      <c r="G3" s="1">
        <v>3764</v>
      </c>
      <c r="H3" s="1"/>
      <c r="I3" s="1" t="s">
        <v>61</v>
      </c>
      <c r="J3" s="1">
        <v>260002000</v>
      </c>
      <c r="K3" s="1"/>
      <c r="L3" s="1"/>
      <c r="M3" s="1"/>
      <c r="N3" s="1"/>
      <c r="O3" s="1"/>
      <c r="P3" s="1" t="e">
        <f>VLOOKUP(G3,'Empwise report_aug'!$B$2:$E$248,4,0)</f>
        <v>#N/A</v>
      </c>
      <c r="Q3" s="1"/>
      <c r="R3" s="1"/>
      <c r="S3" s="1"/>
      <c r="T3" s="1" t="e">
        <f>VLOOKUP(G3,'Empwise report_aug'!$B$2:$E$248,3,FALSE)</f>
        <v>#N/A</v>
      </c>
      <c r="U3" s="1"/>
      <c r="V3" s="1"/>
      <c r="W3" s="39" t="e">
        <f t="shared" ref="W3:W66" si="0">T3/P3%</f>
        <v>#N/A</v>
      </c>
      <c r="X3" s="1"/>
      <c r="Y3" s="1"/>
      <c r="Z3" t="e">
        <f>VLOOKUP(G3,'Gold Ornamnet'!$B$4:$E$231,4,FALSE)</f>
        <v>#N/A</v>
      </c>
      <c r="AA3">
        <f>VLOOKUP(G3,'system Report'!$G$1:$Q$219,11,FALSE)</f>
        <v>0</v>
      </c>
      <c r="AB3" t="e">
        <f>VLOOKUP(G3,sys23oct!$H$1:$S$74,11,FALSE)</f>
        <v>#N/A</v>
      </c>
      <c r="AD3" t="e">
        <f t="shared" ref="AD3:AD25" si="1">Z3=AA3</f>
        <v>#N/A</v>
      </c>
      <c r="AE3" t="e">
        <f>VLOOKUP(G3,silver!$B$4:$E$117,4,FALSE)</f>
        <v>#N/A</v>
      </c>
      <c r="AF3"/>
      <c r="AG3"/>
      <c r="AH3"/>
      <c r="AI3" t="e">
        <f>AE3=#REF!</f>
        <v>#N/A</v>
      </c>
      <c r="AJ3" t="e">
        <f>VLOOKUP(G3,'Diamond '!$B$4:$E$1048576,4,FALSE)</f>
        <v>#N/A</v>
      </c>
      <c r="AK3">
        <f>VLOOKUP(G3,'system Report'!$G$1:$V$219,15,FALSE)</f>
        <v>0</v>
      </c>
      <c r="AL3"/>
      <c r="AM3"/>
      <c r="AN3" t="e">
        <f t="shared" ref="AN3:AN25" si="2">AJ3=AK3</f>
        <v>#N/A</v>
      </c>
      <c r="AO3" t="e">
        <f>VLOOKUP(G3,'gold small ornament'!$B$4:$E$288,4,FALSE)</f>
        <v>#N/A</v>
      </c>
      <c r="AP3">
        <f>VLOOKUP(G3,'system Report'!$G:$AF,25,FALSE)</f>
        <v>0</v>
      </c>
      <c r="AQ3"/>
      <c r="AR3"/>
      <c r="AS3" t="e">
        <f t="shared" ref="AS3:AS25" si="3">AO3=AP3</f>
        <v>#N/A</v>
      </c>
      <c r="AT3" t="e">
        <f>VLOOKUP(G3,'star gold'!$B$4:$G$265,4,FALSE)</f>
        <v>#N/A</v>
      </c>
      <c r="AU3">
        <f>VLOOKUP(G3,'system Report'!G1:AJ219,27,FALSE)</f>
        <v>0</v>
      </c>
      <c r="AW3" t="e">
        <f t="shared" ref="AW3:AW25" si="4">AT3=AU3</f>
        <v>#N/A</v>
      </c>
      <c r="BA3" t="e">
        <f>VLOOKUP(G3,'star silver'!$B$4:$G$93,4,FALSE)</f>
        <v>#N/A</v>
      </c>
      <c r="BB3">
        <f>VLOOKUP(G3,'system Report'!G1:AI219,29,FALSE)</f>
        <v>0</v>
      </c>
      <c r="BD3" t="e">
        <f t="shared" ref="BD3:BD66" si="5">BA3=BB3</f>
        <v>#N/A</v>
      </c>
    </row>
    <row r="4" hidden="1" spans="1:56">
      <c r="A4" s="1" t="s">
        <v>58</v>
      </c>
      <c r="B4" s="5" t="s">
        <v>14</v>
      </c>
      <c r="C4" s="1">
        <v>4</v>
      </c>
      <c r="D4" s="10">
        <v>45528</v>
      </c>
      <c r="E4" s="1">
        <v>148</v>
      </c>
      <c r="F4" s="1" t="s">
        <v>62</v>
      </c>
      <c r="G4" s="1">
        <v>66</v>
      </c>
      <c r="H4" s="1"/>
      <c r="I4" s="1" t="s">
        <v>63</v>
      </c>
      <c r="J4" s="1">
        <v>266110855.6</v>
      </c>
      <c r="K4" s="1"/>
      <c r="L4" s="1">
        <v>279555267.47</v>
      </c>
      <c r="M4" s="1"/>
      <c r="N4" s="1">
        <f t="shared" ref="N4:N67" si="6">ROUND(L4/J4%,2)</f>
        <v>105.05</v>
      </c>
      <c r="O4" s="1">
        <v>105.05</v>
      </c>
      <c r="P4" s="1" t="e">
        <f>VLOOKUP(G4,'Empwise report_aug'!$B$2:$E$248,4,0)</f>
        <v>#N/A</v>
      </c>
      <c r="Q4" s="1"/>
      <c r="R4" s="1"/>
      <c r="S4" s="1"/>
      <c r="T4" s="1" t="e">
        <f>VLOOKUP(G4,'Empwise report_aug'!$B$2:$E$248,3,FALSE)</f>
        <v>#N/A</v>
      </c>
      <c r="U4" s="1"/>
      <c r="V4" s="1"/>
      <c r="W4" s="39" t="e">
        <f t="shared" si="0"/>
        <v>#N/A</v>
      </c>
      <c r="X4" s="1"/>
      <c r="Y4" s="1"/>
      <c r="Z4" s="14" t="e">
        <f>VLOOKUP(G4,'Gold Ornamnet'!$B$4:$E$231,4,FALSE)</f>
        <v>#N/A</v>
      </c>
      <c r="AA4">
        <f>VLOOKUP(G4,'system Report'!$G$1:$Q$219,11,FALSE)</f>
        <v>0</v>
      </c>
      <c r="AB4" t="e">
        <f>VLOOKUP(G4,sys23oct!$H$1:$S$74,11,FALSE)</f>
        <v>#N/A</v>
      </c>
      <c r="AD4" t="e">
        <f t="shared" si="1"/>
        <v>#N/A</v>
      </c>
      <c r="AE4" t="e">
        <f>VLOOKUP(G4,silver!$B$4:$E$117,4,FALSE)</f>
        <v>#N/A</v>
      </c>
      <c r="AF4"/>
      <c r="AG4"/>
      <c r="AH4"/>
      <c r="AI4" t="e">
        <f>AE4=#REF!</f>
        <v>#N/A</v>
      </c>
      <c r="AJ4" t="e">
        <f>VLOOKUP(G4,'Diamond '!$B$4:$E$1048576,4,FALSE)</f>
        <v>#N/A</v>
      </c>
      <c r="AK4">
        <f>VLOOKUP(G4,'system Report'!$G$1:$V$219,15,FALSE)</f>
        <v>0</v>
      </c>
      <c r="AL4"/>
      <c r="AM4"/>
      <c r="AN4" t="e">
        <f t="shared" si="2"/>
        <v>#N/A</v>
      </c>
      <c r="AO4" t="e">
        <f>VLOOKUP(G4,'gold small ornament'!$B$4:$E$288,4,FALSE)</f>
        <v>#N/A</v>
      </c>
      <c r="AP4">
        <f>VLOOKUP(G4,'system Report'!$G:$AF,25,FALSE)</f>
        <v>0</v>
      </c>
      <c r="AQ4"/>
      <c r="AR4"/>
      <c r="AS4" t="e">
        <f t="shared" si="3"/>
        <v>#N/A</v>
      </c>
      <c r="AT4" t="e">
        <f>VLOOKUP(G4,'star gold'!$B$4:$G$265,4,FALSE)</f>
        <v>#N/A</v>
      </c>
      <c r="AU4">
        <f>VLOOKUP(G4,'system Report'!G2:AJ220,27,FALSE)</f>
        <v>0</v>
      </c>
      <c r="AW4" t="e">
        <f t="shared" si="4"/>
        <v>#N/A</v>
      </c>
      <c r="BA4" t="e">
        <f>VLOOKUP(G4,'star silver'!$B$4:$G$93,4,FALSE)</f>
        <v>#N/A</v>
      </c>
      <c r="BB4">
        <f>VLOOKUP(G4,'system Report'!G2:AI220,29,FALSE)</f>
        <v>0</v>
      </c>
      <c r="BD4" t="e">
        <f t="shared" si="5"/>
        <v>#N/A</v>
      </c>
    </row>
    <row r="5" hidden="1" spans="1:56">
      <c r="A5" s="1" t="s">
        <v>58</v>
      </c>
      <c r="B5" s="5" t="s">
        <v>14</v>
      </c>
      <c r="C5" s="1">
        <v>4</v>
      </c>
      <c r="D5" s="10">
        <v>45528</v>
      </c>
      <c r="E5" s="1">
        <v>148</v>
      </c>
      <c r="F5" s="1" t="s">
        <v>64</v>
      </c>
      <c r="G5" s="1">
        <v>1801</v>
      </c>
      <c r="H5" s="1" t="s">
        <v>65</v>
      </c>
      <c r="I5" s="1" t="s">
        <v>63</v>
      </c>
      <c r="J5" s="1">
        <v>266110855.6</v>
      </c>
      <c r="K5" s="1"/>
      <c r="L5" s="1">
        <v>279555267.47</v>
      </c>
      <c r="M5" s="1"/>
      <c r="N5" s="1">
        <f t="shared" si="6"/>
        <v>105.05</v>
      </c>
      <c r="O5" s="1">
        <v>105.05</v>
      </c>
      <c r="P5" s="1" t="e">
        <f>VLOOKUP(G5,'Empwise report_aug'!$B$2:$E$248,4,0)</f>
        <v>#N/A</v>
      </c>
      <c r="Q5" s="1"/>
      <c r="R5" s="1"/>
      <c r="S5" s="1"/>
      <c r="T5" s="1" t="e">
        <f>VLOOKUP(G5,'Empwise report_aug'!$B$2:$E$248,3,FALSE)</f>
        <v>#N/A</v>
      </c>
      <c r="U5" s="1"/>
      <c r="V5" s="1"/>
      <c r="W5" s="39" t="e">
        <f t="shared" si="0"/>
        <v>#N/A</v>
      </c>
      <c r="X5" s="1"/>
      <c r="Y5" s="1"/>
      <c r="Z5" s="14" t="e">
        <f>VLOOKUP(G5,'Gold Ornamnet'!$B$4:$E$231,4,FALSE)</f>
        <v>#N/A</v>
      </c>
      <c r="AA5">
        <f>VLOOKUP(G5,'system Report'!$G$1:$Q$219,11,FALSE)</f>
        <v>0</v>
      </c>
      <c r="AB5" t="e">
        <f>VLOOKUP(G5,sys23oct!$H$1:$S$74,11,FALSE)</f>
        <v>#N/A</v>
      </c>
      <c r="AD5" t="e">
        <f t="shared" si="1"/>
        <v>#N/A</v>
      </c>
      <c r="AE5" t="e">
        <f>VLOOKUP(G5,silver!$B$4:$E$117,4,FALSE)</f>
        <v>#N/A</v>
      </c>
      <c r="AF5"/>
      <c r="AG5"/>
      <c r="AH5"/>
      <c r="AI5" t="e">
        <f>AE5=#REF!</f>
        <v>#N/A</v>
      </c>
      <c r="AJ5" t="e">
        <f>VLOOKUP(G5,'Diamond '!$B$4:$E$1048576,4,FALSE)</f>
        <v>#N/A</v>
      </c>
      <c r="AK5">
        <f>VLOOKUP(G5,'system Report'!$G$1:$V$219,15,FALSE)</f>
        <v>0</v>
      </c>
      <c r="AL5"/>
      <c r="AM5"/>
      <c r="AN5" t="e">
        <f t="shared" si="2"/>
        <v>#N/A</v>
      </c>
      <c r="AO5" t="e">
        <f>VLOOKUP(G5,'gold small ornament'!$B$4:$E$288,4,FALSE)</f>
        <v>#N/A</v>
      </c>
      <c r="AP5">
        <f>VLOOKUP(G5,'system Report'!$G:$AF,25,FALSE)</f>
        <v>0</v>
      </c>
      <c r="AQ5"/>
      <c r="AR5"/>
      <c r="AS5" t="e">
        <f t="shared" si="3"/>
        <v>#N/A</v>
      </c>
      <c r="AT5" t="e">
        <f>VLOOKUP(G5,'star gold'!$B$4:$G$265,4,FALSE)</f>
        <v>#N/A</v>
      </c>
      <c r="AU5">
        <f>VLOOKUP(G5,'system Report'!G3:AJ221,27,FALSE)</f>
        <v>0</v>
      </c>
      <c r="AW5" t="e">
        <f t="shared" si="4"/>
        <v>#N/A</v>
      </c>
      <c r="BA5" t="e">
        <f>VLOOKUP(G5,'star silver'!$B$4:$G$93,4,FALSE)</f>
        <v>#N/A</v>
      </c>
      <c r="BB5">
        <f>VLOOKUP(G5,'system Report'!G3:AI221,29,FALSE)</f>
        <v>0</v>
      </c>
      <c r="BD5" t="e">
        <f t="shared" si="5"/>
        <v>#N/A</v>
      </c>
    </row>
    <row r="6" hidden="1" spans="1:56">
      <c r="A6" s="1" t="s">
        <v>58</v>
      </c>
      <c r="B6" s="5" t="s">
        <v>14</v>
      </c>
      <c r="C6" s="1">
        <v>4</v>
      </c>
      <c r="D6" s="10">
        <v>45528</v>
      </c>
      <c r="E6" s="1">
        <v>148</v>
      </c>
      <c r="F6" s="1" t="s">
        <v>66</v>
      </c>
      <c r="G6" s="1">
        <v>5503</v>
      </c>
      <c r="H6" s="1" t="s">
        <v>65</v>
      </c>
      <c r="I6" s="1" t="s">
        <v>63</v>
      </c>
      <c r="J6" s="1">
        <v>266110855.6</v>
      </c>
      <c r="K6" s="1"/>
      <c r="L6" s="1">
        <v>279555267.47</v>
      </c>
      <c r="M6" s="1"/>
      <c r="N6" s="1">
        <f t="shared" si="6"/>
        <v>105.05</v>
      </c>
      <c r="O6" s="1">
        <v>105.05</v>
      </c>
      <c r="P6" s="1" t="e">
        <f>VLOOKUP(G6,'Empwise report_aug'!$B$2:$E$248,4,0)</f>
        <v>#N/A</v>
      </c>
      <c r="Q6" s="1"/>
      <c r="R6" s="1"/>
      <c r="S6" s="1"/>
      <c r="T6" s="1" t="e">
        <f>VLOOKUP(G6,'Empwise report_aug'!$B$2:$E$248,3,FALSE)</f>
        <v>#N/A</v>
      </c>
      <c r="U6" s="1"/>
      <c r="V6" s="1"/>
      <c r="W6" s="39" t="e">
        <f t="shared" si="0"/>
        <v>#N/A</v>
      </c>
      <c r="X6" s="1"/>
      <c r="Y6" s="1"/>
      <c r="Z6" s="14" t="e">
        <f>VLOOKUP(G6,'Gold Ornamnet'!$B$4:$E$231,4,FALSE)</f>
        <v>#N/A</v>
      </c>
      <c r="AA6">
        <f>VLOOKUP(G6,'system Report'!$G$1:$Q$219,11,FALSE)</f>
        <v>0</v>
      </c>
      <c r="AB6" t="e">
        <f>VLOOKUP(G6,sys23oct!$H$1:$S$74,11,FALSE)</f>
        <v>#N/A</v>
      </c>
      <c r="AD6" t="e">
        <f t="shared" si="1"/>
        <v>#N/A</v>
      </c>
      <c r="AE6" t="e">
        <f>VLOOKUP(G6,silver!$B$4:$E$117,4,FALSE)</f>
        <v>#N/A</v>
      </c>
      <c r="AF6"/>
      <c r="AG6"/>
      <c r="AH6"/>
      <c r="AI6" t="e">
        <f>AE6=#REF!</f>
        <v>#N/A</v>
      </c>
      <c r="AJ6" t="e">
        <f>VLOOKUP(G6,'Diamond '!$B$4:$E$1048576,4,FALSE)</f>
        <v>#N/A</v>
      </c>
      <c r="AK6">
        <f>VLOOKUP(G6,'system Report'!$G$1:$V$219,15,FALSE)</f>
        <v>0</v>
      </c>
      <c r="AL6"/>
      <c r="AM6"/>
      <c r="AN6" t="e">
        <f t="shared" si="2"/>
        <v>#N/A</v>
      </c>
      <c r="AO6" t="e">
        <f>VLOOKUP(G6,'gold small ornament'!$B$4:$E$288,4,FALSE)</f>
        <v>#N/A</v>
      </c>
      <c r="AP6">
        <f>VLOOKUP(G6,'system Report'!$G:$AF,25,FALSE)</f>
        <v>0</v>
      </c>
      <c r="AQ6"/>
      <c r="AR6"/>
      <c r="AS6" t="e">
        <f t="shared" si="3"/>
        <v>#N/A</v>
      </c>
      <c r="AT6" t="e">
        <f>VLOOKUP(G6,'star gold'!$B$4:$G$265,4,FALSE)</f>
        <v>#N/A</v>
      </c>
      <c r="AU6">
        <f>VLOOKUP(G6,'system Report'!G4:AJ222,27,FALSE)</f>
        <v>0</v>
      </c>
      <c r="AW6" t="e">
        <f t="shared" si="4"/>
        <v>#N/A</v>
      </c>
      <c r="BA6" t="e">
        <f>VLOOKUP(G6,'star silver'!$B$4:$G$93,4,FALSE)</f>
        <v>#N/A</v>
      </c>
      <c r="BB6">
        <f>VLOOKUP(G6,'system Report'!G4:AI222,29,FALSE)</f>
        <v>0</v>
      </c>
      <c r="BD6" t="e">
        <f t="shared" si="5"/>
        <v>#N/A</v>
      </c>
    </row>
    <row r="7" hidden="1" spans="1:56">
      <c r="A7" s="1" t="s">
        <v>58</v>
      </c>
      <c r="B7" s="5" t="s">
        <v>14</v>
      </c>
      <c r="C7" s="1">
        <v>4</v>
      </c>
      <c r="D7" s="10">
        <v>45528</v>
      </c>
      <c r="E7" s="1">
        <v>148</v>
      </c>
      <c r="F7" s="1" t="s">
        <v>67</v>
      </c>
      <c r="G7" s="1">
        <v>4093</v>
      </c>
      <c r="H7" s="1" t="s">
        <v>65</v>
      </c>
      <c r="I7" s="1" t="s">
        <v>68</v>
      </c>
      <c r="J7" s="1">
        <v>266110855.6</v>
      </c>
      <c r="K7" s="1"/>
      <c r="L7" s="1">
        <v>279555267.47</v>
      </c>
      <c r="M7" s="1"/>
      <c r="N7" s="1">
        <f t="shared" si="6"/>
        <v>105.05</v>
      </c>
      <c r="O7" s="1">
        <v>105.05</v>
      </c>
      <c r="P7" s="1" t="e">
        <f>VLOOKUP(G7,'Empwise report_aug'!$B$2:$E$248,4,0)</f>
        <v>#N/A</v>
      </c>
      <c r="Q7" s="1"/>
      <c r="R7" s="1"/>
      <c r="S7" s="1"/>
      <c r="T7" s="1" t="e">
        <f>VLOOKUP(G7,'Empwise report_aug'!$B$2:$E$248,3,FALSE)</f>
        <v>#N/A</v>
      </c>
      <c r="U7" s="1"/>
      <c r="V7" s="1"/>
      <c r="W7" s="39" t="e">
        <f t="shared" si="0"/>
        <v>#N/A</v>
      </c>
      <c r="X7" s="1"/>
      <c r="Y7" s="1"/>
      <c r="Z7" s="14" t="e">
        <f>VLOOKUP(G7,'Gold Ornamnet'!$B$4:$E$231,4,FALSE)</f>
        <v>#N/A</v>
      </c>
      <c r="AA7">
        <f>VLOOKUP(G7,'system Report'!$G$1:$Q$219,11,FALSE)</f>
        <v>0</v>
      </c>
      <c r="AB7" t="e">
        <f>VLOOKUP(G7,sys23oct!$H$1:$S$74,11,FALSE)</f>
        <v>#N/A</v>
      </c>
      <c r="AD7" t="e">
        <f t="shared" si="1"/>
        <v>#N/A</v>
      </c>
      <c r="AE7" t="e">
        <f>VLOOKUP(G7,silver!$B$4:$E$117,4,FALSE)</f>
        <v>#N/A</v>
      </c>
      <c r="AF7"/>
      <c r="AG7"/>
      <c r="AH7"/>
      <c r="AI7" t="e">
        <f>AE7=#REF!</f>
        <v>#N/A</v>
      </c>
      <c r="AJ7" t="e">
        <f>VLOOKUP(G7,'Diamond '!$B$4:$E$1048576,4,FALSE)</f>
        <v>#N/A</v>
      </c>
      <c r="AK7">
        <f>VLOOKUP(G7,'system Report'!$G$1:$V$219,15,FALSE)</f>
        <v>0</v>
      </c>
      <c r="AL7"/>
      <c r="AM7"/>
      <c r="AN7" t="e">
        <f t="shared" si="2"/>
        <v>#N/A</v>
      </c>
      <c r="AO7" t="e">
        <f>VLOOKUP(G7,'gold small ornament'!$B$4:$E$288,4,FALSE)</f>
        <v>#N/A</v>
      </c>
      <c r="AP7">
        <f>VLOOKUP(G7,'system Report'!$G:$AF,25,FALSE)</f>
        <v>0</v>
      </c>
      <c r="AQ7"/>
      <c r="AR7"/>
      <c r="AS7" t="e">
        <f t="shared" si="3"/>
        <v>#N/A</v>
      </c>
      <c r="AT7" t="e">
        <f>VLOOKUP(G7,'star gold'!$B$4:$G$265,4,FALSE)</f>
        <v>#N/A</v>
      </c>
      <c r="AU7">
        <f>VLOOKUP(G7,'system Report'!G5:AJ223,27,FALSE)</f>
        <v>0</v>
      </c>
      <c r="AW7" t="e">
        <f t="shared" si="4"/>
        <v>#N/A</v>
      </c>
      <c r="BA7" t="e">
        <f>VLOOKUP(G7,'star silver'!$B$4:$G$93,4,FALSE)</f>
        <v>#N/A</v>
      </c>
      <c r="BB7">
        <f>VLOOKUP(G7,'system Report'!G5:AI223,29,FALSE)</f>
        <v>0</v>
      </c>
      <c r="BD7" t="e">
        <f t="shared" si="5"/>
        <v>#N/A</v>
      </c>
    </row>
    <row r="8" hidden="1" spans="1:56">
      <c r="A8" s="1" t="s">
        <v>58</v>
      </c>
      <c r="B8" s="5" t="s">
        <v>14</v>
      </c>
      <c r="C8" s="1">
        <v>4</v>
      </c>
      <c r="D8" s="10">
        <v>45528</v>
      </c>
      <c r="E8" s="1">
        <v>148</v>
      </c>
      <c r="F8" s="1" t="s">
        <v>69</v>
      </c>
      <c r="G8" s="1">
        <v>4567</v>
      </c>
      <c r="H8" s="1" t="s">
        <v>65</v>
      </c>
      <c r="I8" s="1" t="s">
        <v>68</v>
      </c>
      <c r="J8" s="1">
        <v>266110855.6</v>
      </c>
      <c r="K8" s="1"/>
      <c r="L8" s="1">
        <v>279555267.47</v>
      </c>
      <c r="M8" s="1"/>
      <c r="N8" s="1">
        <f t="shared" si="6"/>
        <v>105.05</v>
      </c>
      <c r="O8" s="1">
        <v>105.05</v>
      </c>
      <c r="P8" s="1" t="e">
        <f>VLOOKUP(G8,'Empwise report_aug'!$B$2:$E$248,4,0)</f>
        <v>#N/A</v>
      </c>
      <c r="Q8" s="1"/>
      <c r="R8" s="1"/>
      <c r="S8" s="1"/>
      <c r="T8" s="1" t="e">
        <f>VLOOKUP(G8,'Empwise report_aug'!$B$2:$E$248,3,FALSE)</f>
        <v>#N/A</v>
      </c>
      <c r="U8" s="1"/>
      <c r="V8" s="1"/>
      <c r="W8" s="39" t="e">
        <f t="shared" si="0"/>
        <v>#N/A</v>
      </c>
      <c r="X8" s="1"/>
      <c r="Y8" s="1"/>
      <c r="Z8" s="14" t="e">
        <f>VLOOKUP(G8,'Gold Ornamnet'!$B$4:$E$231,4,FALSE)</f>
        <v>#N/A</v>
      </c>
      <c r="AA8">
        <f>VLOOKUP(G8,'system Report'!$G$1:$Q$219,11,FALSE)</f>
        <v>0</v>
      </c>
      <c r="AB8" t="e">
        <f>VLOOKUP(G8,sys23oct!$H$1:$S$74,11,FALSE)</f>
        <v>#N/A</v>
      </c>
      <c r="AD8" t="e">
        <f t="shared" si="1"/>
        <v>#N/A</v>
      </c>
      <c r="AE8" t="e">
        <f>VLOOKUP(G8,silver!$B$4:$E$117,4,FALSE)</f>
        <v>#N/A</v>
      </c>
      <c r="AF8"/>
      <c r="AG8"/>
      <c r="AH8"/>
      <c r="AI8" t="e">
        <f>AE8=#REF!</f>
        <v>#N/A</v>
      </c>
      <c r="AJ8" t="e">
        <f>VLOOKUP(G8,'Diamond '!$B$4:$E$1048576,4,FALSE)</f>
        <v>#N/A</v>
      </c>
      <c r="AK8">
        <f>VLOOKUP(G8,'system Report'!$G$1:$V$219,15,FALSE)</f>
        <v>0</v>
      </c>
      <c r="AL8"/>
      <c r="AM8"/>
      <c r="AN8" t="e">
        <f t="shared" si="2"/>
        <v>#N/A</v>
      </c>
      <c r="AO8" t="e">
        <f>VLOOKUP(G8,'gold small ornament'!$B$4:$E$288,4,FALSE)</f>
        <v>#N/A</v>
      </c>
      <c r="AP8">
        <f>VLOOKUP(G8,'system Report'!$G:$AF,25,FALSE)</f>
        <v>0</v>
      </c>
      <c r="AQ8"/>
      <c r="AR8"/>
      <c r="AS8" t="e">
        <f t="shared" si="3"/>
        <v>#N/A</v>
      </c>
      <c r="AT8" t="e">
        <f>VLOOKUP(G8,'star gold'!$B$4:$G$265,4,FALSE)</f>
        <v>#N/A</v>
      </c>
      <c r="AU8">
        <f>VLOOKUP(G8,'system Report'!G6:AJ224,27,FALSE)</f>
        <v>0</v>
      </c>
      <c r="AW8" t="e">
        <f t="shared" si="4"/>
        <v>#N/A</v>
      </c>
      <c r="BA8" t="e">
        <f>VLOOKUP(G8,'star silver'!$B$4:$G$93,4,FALSE)</f>
        <v>#N/A</v>
      </c>
      <c r="BB8">
        <f>VLOOKUP(G8,'system Report'!G6:AI224,29,FALSE)</f>
        <v>0</v>
      </c>
      <c r="BD8" t="e">
        <f t="shared" si="5"/>
        <v>#N/A</v>
      </c>
    </row>
    <row r="9" hidden="1" spans="1:56">
      <c r="A9" s="1" t="s">
        <v>58</v>
      </c>
      <c r="B9" s="5" t="s">
        <v>14</v>
      </c>
      <c r="C9" s="1">
        <v>4</v>
      </c>
      <c r="D9" s="10">
        <v>45528</v>
      </c>
      <c r="E9" s="1">
        <v>148</v>
      </c>
      <c r="F9" s="1" t="s">
        <v>70</v>
      </c>
      <c r="G9" s="1">
        <v>4758</v>
      </c>
      <c r="H9" s="1" t="s">
        <v>65</v>
      </c>
      <c r="I9" s="1" t="s">
        <v>68</v>
      </c>
      <c r="J9" s="1">
        <v>266110855.6</v>
      </c>
      <c r="K9" s="1"/>
      <c r="L9" s="1">
        <v>279555267.47</v>
      </c>
      <c r="M9" s="1"/>
      <c r="N9" s="1">
        <f t="shared" si="6"/>
        <v>105.05</v>
      </c>
      <c r="O9" s="1">
        <v>105.05</v>
      </c>
      <c r="P9" s="1" t="e">
        <f>VLOOKUP(G9,'Empwise report_aug'!$B$2:$E$248,4,0)</f>
        <v>#N/A</v>
      </c>
      <c r="Q9" s="1"/>
      <c r="R9" s="1"/>
      <c r="S9" s="1"/>
      <c r="T9" s="1" t="e">
        <f>VLOOKUP(G9,'Empwise report_aug'!$B$2:$E$248,3,FALSE)</f>
        <v>#N/A</v>
      </c>
      <c r="U9" s="1"/>
      <c r="V9" s="1"/>
      <c r="W9" s="39" t="e">
        <f t="shared" si="0"/>
        <v>#N/A</v>
      </c>
      <c r="X9" s="1"/>
      <c r="Y9" s="1"/>
      <c r="Z9" s="14" t="e">
        <f>VLOOKUP(G9,'Gold Ornamnet'!$B$4:$E$231,4,FALSE)</f>
        <v>#N/A</v>
      </c>
      <c r="AA9">
        <f>VLOOKUP(G9,'system Report'!$G$1:$Q$219,11,FALSE)</f>
        <v>0</v>
      </c>
      <c r="AB9" t="e">
        <f>VLOOKUP(G9,sys23oct!$H$1:$S$74,11,FALSE)</f>
        <v>#N/A</v>
      </c>
      <c r="AD9" t="e">
        <f t="shared" si="1"/>
        <v>#N/A</v>
      </c>
      <c r="AE9" t="e">
        <f>VLOOKUP(G9,silver!$B$4:$E$117,4,FALSE)</f>
        <v>#N/A</v>
      </c>
      <c r="AF9"/>
      <c r="AG9"/>
      <c r="AH9"/>
      <c r="AI9" t="e">
        <f>AE9=#REF!</f>
        <v>#N/A</v>
      </c>
      <c r="AJ9" t="e">
        <f>VLOOKUP(G9,'Diamond '!$B$4:$E$1048576,4,FALSE)</f>
        <v>#N/A</v>
      </c>
      <c r="AK9">
        <f>VLOOKUP(G9,'system Report'!$G$1:$V$219,15,FALSE)</f>
        <v>0</v>
      </c>
      <c r="AL9"/>
      <c r="AM9"/>
      <c r="AN9" t="e">
        <f t="shared" si="2"/>
        <v>#N/A</v>
      </c>
      <c r="AO9" t="e">
        <f>VLOOKUP(G9,'gold small ornament'!$B$4:$E$288,4,FALSE)</f>
        <v>#N/A</v>
      </c>
      <c r="AP9">
        <f>VLOOKUP(G9,'system Report'!$G:$AF,25,FALSE)</f>
        <v>0</v>
      </c>
      <c r="AQ9"/>
      <c r="AR9"/>
      <c r="AS9" t="e">
        <f t="shared" si="3"/>
        <v>#N/A</v>
      </c>
      <c r="AT9" t="e">
        <f>VLOOKUP(G9,'star gold'!$B$4:$G$265,4,FALSE)</f>
        <v>#N/A</v>
      </c>
      <c r="AU9">
        <f>VLOOKUP(G9,'system Report'!G7:AJ225,27,FALSE)</f>
        <v>0</v>
      </c>
      <c r="AW9" t="e">
        <f t="shared" si="4"/>
        <v>#N/A</v>
      </c>
      <c r="BA9" t="e">
        <f>VLOOKUP(G9,'star silver'!$B$4:$G$93,4,FALSE)</f>
        <v>#N/A</v>
      </c>
      <c r="BB9">
        <f>VLOOKUP(G9,'system Report'!G7:AI225,29,FALSE)</f>
        <v>0</v>
      </c>
      <c r="BD9" t="e">
        <f t="shared" si="5"/>
        <v>#N/A</v>
      </c>
    </row>
    <row r="10" hidden="1" spans="1:56">
      <c r="A10" s="1" t="s">
        <v>58</v>
      </c>
      <c r="B10" s="5" t="s">
        <v>14</v>
      </c>
      <c r="C10" s="1">
        <v>4</v>
      </c>
      <c r="D10" s="10">
        <v>45528</v>
      </c>
      <c r="E10" s="1">
        <v>148</v>
      </c>
      <c r="F10" s="1" t="s">
        <v>71</v>
      </c>
      <c r="G10" s="1">
        <v>5278</v>
      </c>
      <c r="H10" s="1" t="s">
        <v>65</v>
      </c>
      <c r="I10" s="1" t="s">
        <v>68</v>
      </c>
      <c r="J10" s="1">
        <v>266110855.6</v>
      </c>
      <c r="K10" s="1"/>
      <c r="L10" s="1">
        <v>279555267.47</v>
      </c>
      <c r="M10" s="1"/>
      <c r="N10" s="1">
        <f t="shared" si="6"/>
        <v>105.05</v>
      </c>
      <c r="O10" s="1">
        <v>105.05</v>
      </c>
      <c r="P10" s="1" t="e">
        <f>VLOOKUP(G10,'Empwise report_aug'!$B$2:$E$248,4,0)</f>
        <v>#N/A</v>
      </c>
      <c r="Q10" s="1"/>
      <c r="R10" s="1"/>
      <c r="S10" s="1"/>
      <c r="T10" s="1" t="e">
        <f>VLOOKUP(G10,'Empwise report_aug'!$B$2:$E$248,3,FALSE)</f>
        <v>#N/A</v>
      </c>
      <c r="U10" s="1"/>
      <c r="V10" s="1"/>
      <c r="W10" s="39" t="e">
        <f t="shared" si="0"/>
        <v>#N/A</v>
      </c>
      <c r="X10" s="1"/>
      <c r="Y10" s="1"/>
      <c r="Z10" s="14" t="e">
        <f>VLOOKUP(G10,'Gold Ornamnet'!$B$4:$E$231,4,FALSE)</f>
        <v>#N/A</v>
      </c>
      <c r="AA10">
        <f>VLOOKUP(G10,'system Report'!$G$1:$Q$219,11,FALSE)</f>
        <v>0</v>
      </c>
      <c r="AB10" t="e">
        <f>VLOOKUP(G10,sys23oct!$H$1:$S$74,11,FALSE)</f>
        <v>#N/A</v>
      </c>
      <c r="AD10" t="e">
        <f t="shared" si="1"/>
        <v>#N/A</v>
      </c>
      <c r="AE10" t="e">
        <f>VLOOKUP(G10,silver!$B$4:$E$117,4,FALSE)</f>
        <v>#N/A</v>
      </c>
      <c r="AF10"/>
      <c r="AG10"/>
      <c r="AH10"/>
      <c r="AI10" t="e">
        <f>AE10=#REF!</f>
        <v>#N/A</v>
      </c>
      <c r="AJ10" t="e">
        <f>VLOOKUP(G10,'Diamond '!$B$4:$E$1048576,4,FALSE)</f>
        <v>#N/A</v>
      </c>
      <c r="AK10">
        <f>VLOOKUP(G10,'system Report'!$G$1:$V$219,15,FALSE)</f>
        <v>0</v>
      </c>
      <c r="AL10"/>
      <c r="AM10"/>
      <c r="AN10" t="e">
        <f t="shared" si="2"/>
        <v>#N/A</v>
      </c>
      <c r="AO10" t="e">
        <f>VLOOKUP(G10,'gold small ornament'!$B$4:$E$288,4,FALSE)</f>
        <v>#N/A</v>
      </c>
      <c r="AP10">
        <f>VLOOKUP(G10,'system Report'!$G:$AF,25,FALSE)</f>
        <v>0</v>
      </c>
      <c r="AQ10"/>
      <c r="AR10"/>
      <c r="AS10" t="e">
        <f t="shared" si="3"/>
        <v>#N/A</v>
      </c>
      <c r="AT10" t="e">
        <f>VLOOKUP(G10,'star gold'!$B$4:$G$265,4,FALSE)</f>
        <v>#N/A</v>
      </c>
      <c r="AU10">
        <f>VLOOKUP(G10,'system Report'!G8:AJ226,27,FALSE)</f>
        <v>0</v>
      </c>
      <c r="AW10" t="e">
        <f t="shared" si="4"/>
        <v>#N/A</v>
      </c>
      <c r="BA10" t="e">
        <f>VLOOKUP(G10,'star silver'!$B$4:$G$93,4,FALSE)</f>
        <v>#N/A</v>
      </c>
      <c r="BB10">
        <f>VLOOKUP(G10,'system Report'!G8:AI226,29,FALSE)</f>
        <v>0</v>
      </c>
      <c r="BD10" t="e">
        <f t="shared" si="5"/>
        <v>#N/A</v>
      </c>
    </row>
    <row r="11" hidden="1" spans="1:56">
      <c r="A11" s="1" t="s">
        <v>58</v>
      </c>
      <c r="B11" s="5" t="s">
        <v>14</v>
      </c>
      <c r="C11" s="1">
        <v>4</v>
      </c>
      <c r="D11" s="10">
        <v>45528</v>
      </c>
      <c r="E11" s="1">
        <v>148</v>
      </c>
      <c r="F11" s="1" t="s">
        <v>72</v>
      </c>
      <c r="G11" s="1">
        <v>5295</v>
      </c>
      <c r="H11" s="1" t="s">
        <v>65</v>
      </c>
      <c r="I11" s="1" t="s">
        <v>68</v>
      </c>
      <c r="J11" s="1">
        <v>266110855.6</v>
      </c>
      <c r="K11" s="1"/>
      <c r="L11" s="1">
        <v>279555267.47</v>
      </c>
      <c r="M11" s="1"/>
      <c r="N11" s="1">
        <f t="shared" si="6"/>
        <v>105.05</v>
      </c>
      <c r="O11" s="1">
        <v>105.05</v>
      </c>
      <c r="P11" s="1" t="e">
        <f>VLOOKUP(G11,'Empwise report_aug'!$B$2:$E$248,4,0)</f>
        <v>#N/A</v>
      </c>
      <c r="Q11" s="1"/>
      <c r="R11" s="1"/>
      <c r="S11" s="1"/>
      <c r="T11" s="1" t="e">
        <f>VLOOKUP(G11,'Empwise report_aug'!$B$2:$E$248,3,FALSE)</f>
        <v>#N/A</v>
      </c>
      <c r="U11" s="1"/>
      <c r="V11" s="1"/>
      <c r="W11" s="39" t="e">
        <f t="shared" si="0"/>
        <v>#N/A</v>
      </c>
      <c r="X11" s="1"/>
      <c r="Y11" s="1"/>
      <c r="Z11" s="14" t="e">
        <f>VLOOKUP(G11,'Gold Ornamnet'!$B$4:$E$231,4,FALSE)</f>
        <v>#N/A</v>
      </c>
      <c r="AA11">
        <f>VLOOKUP(G11,'system Report'!$G$1:$Q$219,11,FALSE)</f>
        <v>0</v>
      </c>
      <c r="AB11" t="e">
        <f>VLOOKUP(G11,sys23oct!$H$1:$S$74,11,FALSE)</f>
        <v>#N/A</v>
      </c>
      <c r="AD11" t="e">
        <f t="shared" si="1"/>
        <v>#N/A</v>
      </c>
      <c r="AE11" t="e">
        <f>VLOOKUP(G11,silver!$B$4:$E$117,4,FALSE)</f>
        <v>#N/A</v>
      </c>
      <c r="AF11"/>
      <c r="AG11"/>
      <c r="AH11"/>
      <c r="AI11" t="e">
        <f>AE11=#REF!</f>
        <v>#N/A</v>
      </c>
      <c r="AJ11" t="e">
        <f>VLOOKUP(G11,'Diamond '!$B$4:$E$1048576,4,FALSE)</f>
        <v>#N/A</v>
      </c>
      <c r="AK11">
        <f>VLOOKUP(G11,'system Report'!$G$1:$V$219,15,FALSE)</f>
        <v>0</v>
      </c>
      <c r="AL11"/>
      <c r="AM11"/>
      <c r="AN11" t="e">
        <f t="shared" si="2"/>
        <v>#N/A</v>
      </c>
      <c r="AO11" t="e">
        <f>VLOOKUP(G11,'gold small ornament'!$B$4:$E$288,4,FALSE)</f>
        <v>#N/A</v>
      </c>
      <c r="AP11">
        <f>VLOOKUP(G11,'system Report'!$G:$AF,25,FALSE)</f>
        <v>0</v>
      </c>
      <c r="AQ11"/>
      <c r="AR11"/>
      <c r="AS11" t="e">
        <f t="shared" si="3"/>
        <v>#N/A</v>
      </c>
      <c r="AT11" t="e">
        <f>VLOOKUP(G11,'star gold'!$B$4:$G$265,4,FALSE)</f>
        <v>#N/A</v>
      </c>
      <c r="AU11">
        <f>VLOOKUP(G11,'system Report'!G9:AJ227,27,FALSE)</f>
        <v>0</v>
      </c>
      <c r="AW11" t="e">
        <f t="shared" si="4"/>
        <v>#N/A</v>
      </c>
      <c r="BA11" t="e">
        <f>VLOOKUP(G11,'star silver'!$B$4:$G$93,4,FALSE)</f>
        <v>#N/A</v>
      </c>
      <c r="BB11">
        <f>VLOOKUP(G11,'system Report'!G9:AI227,29,FALSE)</f>
        <v>0</v>
      </c>
      <c r="BD11" t="e">
        <f t="shared" si="5"/>
        <v>#N/A</v>
      </c>
    </row>
    <row r="12" hidden="1" spans="1:56">
      <c r="A12" s="1" t="s">
        <v>58</v>
      </c>
      <c r="B12" s="5" t="s">
        <v>14</v>
      </c>
      <c r="C12" s="1">
        <v>4</v>
      </c>
      <c r="D12" s="10">
        <v>45528</v>
      </c>
      <c r="E12" s="1">
        <v>148</v>
      </c>
      <c r="F12" s="1" t="s">
        <v>73</v>
      </c>
      <c r="G12" s="1">
        <v>5327</v>
      </c>
      <c r="H12" s="1" t="s">
        <v>65</v>
      </c>
      <c r="I12" s="1" t="s">
        <v>68</v>
      </c>
      <c r="J12" s="1">
        <v>266110855.6</v>
      </c>
      <c r="K12" s="1"/>
      <c r="L12" s="1">
        <v>279555267.47</v>
      </c>
      <c r="M12" s="1"/>
      <c r="N12" s="1">
        <f t="shared" si="6"/>
        <v>105.05</v>
      </c>
      <c r="O12" s="1">
        <v>105.05</v>
      </c>
      <c r="P12" s="1" t="e">
        <f>VLOOKUP(G12,'Empwise report_aug'!$B$2:$E$248,4,0)</f>
        <v>#N/A</v>
      </c>
      <c r="Q12" s="1"/>
      <c r="R12" s="1"/>
      <c r="S12" s="1"/>
      <c r="T12" s="1" t="e">
        <f>VLOOKUP(G12,'Empwise report_aug'!$B$2:$E$248,3,FALSE)</f>
        <v>#N/A</v>
      </c>
      <c r="U12" s="1"/>
      <c r="V12" s="1"/>
      <c r="W12" s="39" t="e">
        <f t="shared" si="0"/>
        <v>#N/A</v>
      </c>
      <c r="X12" s="1"/>
      <c r="Y12" s="1"/>
      <c r="Z12" s="14" t="e">
        <f>VLOOKUP(G12,'Gold Ornamnet'!$B$4:$E$231,4,FALSE)</f>
        <v>#N/A</v>
      </c>
      <c r="AA12">
        <f>VLOOKUP(G12,'system Report'!$G$1:$Q$219,11,FALSE)</f>
        <v>0</v>
      </c>
      <c r="AB12" t="e">
        <f>VLOOKUP(G12,sys23oct!$H$1:$S$74,11,FALSE)</f>
        <v>#N/A</v>
      </c>
      <c r="AD12" t="e">
        <f t="shared" si="1"/>
        <v>#N/A</v>
      </c>
      <c r="AE12" t="e">
        <f>VLOOKUP(G12,silver!$B$4:$E$117,4,FALSE)</f>
        <v>#N/A</v>
      </c>
      <c r="AF12"/>
      <c r="AG12"/>
      <c r="AH12"/>
      <c r="AI12" t="e">
        <f>AE12=#REF!</f>
        <v>#N/A</v>
      </c>
      <c r="AJ12" t="e">
        <f>VLOOKUP(G12,'Diamond '!$B$4:$E$1048576,4,FALSE)</f>
        <v>#N/A</v>
      </c>
      <c r="AK12">
        <f>VLOOKUP(G12,'system Report'!$G$1:$V$219,15,FALSE)</f>
        <v>0</v>
      </c>
      <c r="AL12"/>
      <c r="AM12"/>
      <c r="AN12" t="e">
        <f t="shared" si="2"/>
        <v>#N/A</v>
      </c>
      <c r="AO12" t="e">
        <f>VLOOKUP(G12,'gold small ornament'!$B$4:$E$288,4,FALSE)</f>
        <v>#N/A</v>
      </c>
      <c r="AP12">
        <f>VLOOKUP(G12,'system Report'!$G:$AF,25,FALSE)</f>
        <v>0</v>
      </c>
      <c r="AQ12"/>
      <c r="AR12"/>
      <c r="AS12" t="e">
        <f t="shared" si="3"/>
        <v>#N/A</v>
      </c>
      <c r="AT12" t="e">
        <f>VLOOKUP(G12,'star gold'!$B$4:$G$265,4,FALSE)</f>
        <v>#N/A</v>
      </c>
      <c r="AU12">
        <f>VLOOKUP(G12,'system Report'!G10:AJ228,27,FALSE)</f>
        <v>0</v>
      </c>
      <c r="AW12" t="e">
        <f t="shared" si="4"/>
        <v>#N/A</v>
      </c>
      <c r="BA12" t="e">
        <f>VLOOKUP(G12,'star silver'!$B$4:$G$93,4,FALSE)</f>
        <v>#N/A</v>
      </c>
      <c r="BB12">
        <f>VLOOKUP(G12,'system Report'!G10:AI228,29,FALSE)</f>
        <v>0</v>
      </c>
      <c r="BD12" t="e">
        <f t="shared" si="5"/>
        <v>#N/A</v>
      </c>
    </row>
    <row r="13" hidden="1" spans="1:56">
      <c r="A13" s="1" t="s">
        <v>58</v>
      </c>
      <c r="B13" s="5" t="s">
        <v>14</v>
      </c>
      <c r="C13" s="1">
        <v>4</v>
      </c>
      <c r="D13" s="10">
        <v>45528</v>
      </c>
      <c r="E13" s="1">
        <v>148</v>
      </c>
      <c r="F13" s="1" t="s">
        <v>74</v>
      </c>
      <c r="G13" s="1">
        <v>55</v>
      </c>
      <c r="H13" s="1" t="s">
        <v>65</v>
      </c>
      <c r="I13" s="1" t="s">
        <v>75</v>
      </c>
      <c r="J13" s="1">
        <v>266110855.6</v>
      </c>
      <c r="K13" s="1"/>
      <c r="L13" s="1">
        <v>279555267.47</v>
      </c>
      <c r="M13" s="1"/>
      <c r="N13" s="1">
        <f t="shared" si="6"/>
        <v>105.05</v>
      </c>
      <c r="O13" s="1">
        <v>105.05</v>
      </c>
      <c r="P13" s="1" t="e">
        <f>VLOOKUP(G13,'Empwise report_aug'!$B$2:$E$248,4,0)</f>
        <v>#N/A</v>
      </c>
      <c r="Q13" s="1"/>
      <c r="R13" s="1"/>
      <c r="S13" s="1"/>
      <c r="T13" s="1" t="e">
        <f>VLOOKUP(G13,'Empwise report_aug'!$B$2:$E$248,3,FALSE)</f>
        <v>#N/A</v>
      </c>
      <c r="U13" s="1"/>
      <c r="V13" s="1"/>
      <c r="W13" s="39" t="e">
        <f t="shared" si="0"/>
        <v>#N/A</v>
      </c>
      <c r="X13" s="1"/>
      <c r="Y13" s="1"/>
      <c r="Z13" s="14" t="e">
        <f>VLOOKUP(G13,'Gold Ornamnet'!$B$4:$E$231,4,FALSE)</f>
        <v>#N/A</v>
      </c>
      <c r="AA13">
        <f>VLOOKUP(G13,'system Report'!$G$1:$Q$219,11,FALSE)</f>
        <v>0</v>
      </c>
      <c r="AB13" t="e">
        <f>VLOOKUP(G13,sys23oct!$H$1:$S$74,11,FALSE)</f>
        <v>#N/A</v>
      </c>
      <c r="AD13" t="e">
        <f t="shared" si="1"/>
        <v>#N/A</v>
      </c>
      <c r="AE13" t="e">
        <f>VLOOKUP(G13,silver!$B$4:$E$117,4,FALSE)</f>
        <v>#N/A</v>
      </c>
      <c r="AF13"/>
      <c r="AG13"/>
      <c r="AH13"/>
      <c r="AI13" t="e">
        <f>AE13=#REF!</f>
        <v>#N/A</v>
      </c>
      <c r="AJ13" t="e">
        <f>VLOOKUP(G13,'Diamond '!$B$4:$E$1048576,4,FALSE)</f>
        <v>#N/A</v>
      </c>
      <c r="AK13">
        <f>VLOOKUP(G13,'system Report'!$G$1:$V$219,15,FALSE)</f>
        <v>0</v>
      </c>
      <c r="AL13"/>
      <c r="AM13"/>
      <c r="AN13" t="e">
        <f t="shared" si="2"/>
        <v>#N/A</v>
      </c>
      <c r="AO13" t="e">
        <f>VLOOKUP(G13,'gold small ornament'!$B$4:$E$288,4,FALSE)</f>
        <v>#N/A</v>
      </c>
      <c r="AP13">
        <f>VLOOKUP(G13,'system Report'!$G:$AF,25,FALSE)</f>
        <v>0</v>
      </c>
      <c r="AQ13"/>
      <c r="AR13"/>
      <c r="AS13" t="e">
        <f t="shared" si="3"/>
        <v>#N/A</v>
      </c>
      <c r="AT13" t="e">
        <f>VLOOKUP(G13,'star gold'!$B$4:$G$265,4,FALSE)</f>
        <v>#N/A</v>
      </c>
      <c r="AU13">
        <f>VLOOKUP(G13,'system Report'!G11:AJ229,27,FALSE)</f>
        <v>0</v>
      </c>
      <c r="AW13" t="e">
        <f t="shared" si="4"/>
        <v>#N/A</v>
      </c>
      <c r="BA13" t="e">
        <f>VLOOKUP(G13,'star silver'!$B$4:$G$93,4,FALSE)</f>
        <v>#N/A</v>
      </c>
      <c r="BB13">
        <f>VLOOKUP(G13,'system Report'!G11:AI229,29,FALSE)</f>
        <v>0</v>
      </c>
      <c r="BD13" t="e">
        <f t="shared" si="5"/>
        <v>#N/A</v>
      </c>
    </row>
    <row r="14" hidden="1" spans="1:56">
      <c r="A14" s="1" t="s">
        <v>58</v>
      </c>
      <c r="B14" s="5" t="s">
        <v>14</v>
      </c>
      <c r="C14" s="1">
        <v>4</v>
      </c>
      <c r="D14" s="10">
        <v>45528</v>
      </c>
      <c r="E14" s="1">
        <v>148</v>
      </c>
      <c r="F14" s="1" t="s">
        <v>76</v>
      </c>
      <c r="G14" s="1">
        <v>5150</v>
      </c>
      <c r="H14" s="1" t="s">
        <v>65</v>
      </c>
      <c r="I14" s="1" t="s">
        <v>77</v>
      </c>
      <c r="J14" s="1">
        <v>266110855.6</v>
      </c>
      <c r="K14" s="1"/>
      <c r="L14" s="1">
        <v>279555267.47</v>
      </c>
      <c r="M14" s="1"/>
      <c r="N14" s="1">
        <f t="shared" si="6"/>
        <v>105.05</v>
      </c>
      <c r="O14" s="1">
        <v>105.05</v>
      </c>
      <c r="P14" s="1" t="e">
        <f>VLOOKUP(G14,'Empwise report_aug'!$B$2:$E$248,4,0)</f>
        <v>#N/A</v>
      </c>
      <c r="Q14" s="1"/>
      <c r="R14" s="1"/>
      <c r="S14" s="1"/>
      <c r="T14" s="1" t="e">
        <f>VLOOKUP(G14,'Empwise report_aug'!$B$2:$E$248,3,FALSE)</f>
        <v>#N/A</v>
      </c>
      <c r="U14" s="1"/>
      <c r="V14" s="1"/>
      <c r="W14" s="39" t="e">
        <f t="shared" si="0"/>
        <v>#N/A</v>
      </c>
      <c r="X14" s="1"/>
      <c r="Y14" s="1"/>
      <c r="Z14" s="14" t="e">
        <f>VLOOKUP(G14,'Gold Ornamnet'!$B$4:$E$231,4,FALSE)</f>
        <v>#N/A</v>
      </c>
      <c r="AA14">
        <f>VLOOKUP(G14,'system Report'!$G$1:$Q$219,11,FALSE)</f>
        <v>0</v>
      </c>
      <c r="AB14" t="e">
        <f>VLOOKUP(G14,sys23oct!$H$1:$S$74,11,FALSE)</f>
        <v>#N/A</v>
      </c>
      <c r="AD14" t="e">
        <f t="shared" si="1"/>
        <v>#N/A</v>
      </c>
      <c r="AE14" t="e">
        <f>VLOOKUP(G14,silver!$B$4:$E$117,4,FALSE)</f>
        <v>#N/A</v>
      </c>
      <c r="AF14"/>
      <c r="AG14"/>
      <c r="AH14"/>
      <c r="AI14" t="e">
        <f>AE14=#REF!</f>
        <v>#N/A</v>
      </c>
      <c r="AJ14" t="e">
        <f>VLOOKUP(G14,'Diamond '!$B$4:$E$1048576,4,FALSE)</f>
        <v>#N/A</v>
      </c>
      <c r="AK14">
        <f>VLOOKUP(G14,'system Report'!$G$1:$V$219,15,FALSE)</f>
        <v>0</v>
      </c>
      <c r="AL14"/>
      <c r="AM14"/>
      <c r="AN14" t="e">
        <f t="shared" si="2"/>
        <v>#N/A</v>
      </c>
      <c r="AO14" t="e">
        <f>VLOOKUP(G14,'gold small ornament'!$B$4:$E$288,4,FALSE)</f>
        <v>#N/A</v>
      </c>
      <c r="AP14">
        <f>VLOOKUP(G14,'system Report'!$G:$AF,25,FALSE)</f>
        <v>0</v>
      </c>
      <c r="AQ14"/>
      <c r="AR14"/>
      <c r="AS14" t="e">
        <f t="shared" si="3"/>
        <v>#N/A</v>
      </c>
      <c r="AT14" t="e">
        <f>VLOOKUP(G14,'star gold'!$B$4:$G$265,4,FALSE)</f>
        <v>#N/A</v>
      </c>
      <c r="AU14">
        <f>VLOOKUP(G14,'system Report'!G12:AJ230,27,FALSE)</f>
        <v>0</v>
      </c>
      <c r="AW14" t="e">
        <f t="shared" si="4"/>
        <v>#N/A</v>
      </c>
      <c r="BA14" t="e">
        <f>VLOOKUP(G14,'star silver'!$B$4:$G$93,4,FALSE)</f>
        <v>#N/A</v>
      </c>
      <c r="BB14">
        <f>VLOOKUP(G14,'system Report'!G12:AI230,29,FALSE)</f>
        <v>0</v>
      </c>
      <c r="BD14" t="e">
        <f t="shared" si="5"/>
        <v>#N/A</v>
      </c>
    </row>
    <row r="15" hidden="1" spans="1:56">
      <c r="A15" s="1" t="s">
        <v>58</v>
      </c>
      <c r="B15" s="5" t="s">
        <v>14</v>
      </c>
      <c r="C15" s="1">
        <v>4</v>
      </c>
      <c r="D15" s="10">
        <v>45528</v>
      </c>
      <c r="E15" s="1">
        <v>148</v>
      </c>
      <c r="F15" s="1" t="s">
        <v>78</v>
      </c>
      <c r="G15" s="1">
        <v>5151</v>
      </c>
      <c r="H15" s="1" t="s">
        <v>65</v>
      </c>
      <c r="I15" s="1" t="s">
        <v>77</v>
      </c>
      <c r="J15" s="1">
        <v>266110855.6</v>
      </c>
      <c r="K15" s="1"/>
      <c r="L15" s="1">
        <v>279555267.47</v>
      </c>
      <c r="M15" s="1"/>
      <c r="N15" s="1">
        <f t="shared" si="6"/>
        <v>105.05</v>
      </c>
      <c r="O15" s="1">
        <v>105.05</v>
      </c>
      <c r="P15" s="1" t="e">
        <f>VLOOKUP(G15,'Empwise report_aug'!$B$2:$E$248,4,0)</f>
        <v>#N/A</v>
      </c>
      <c r="Q15" s="1"/>
      <c r="R15" s="1"/>
      <c r="S15" s="1"/>
      <c r="T15" s="1" t="e">
        <f>VLOOKUP(G15,'Empwise report_aug'!$B$2:$E$248,3,FALSE)</f>
        <v>#N/A</v>
      </c>
      <c r="U15" s="1"/>
      <c r="V15" s="1"/>
      <c r="W15" s="39" t="e">
        <f t="shared" si="0"/>
        <v>#N/A</v>
      </c>
      <c r="X15" s="1"/>
      <c r="Y15" s="1"/>
      <c r="Z15" s="14" t="e">
        <f>VLOOKUP(G15,'Gold Ornamnet'!$B$4:$E$231,4,FALSE)</f>
        <v>#N/A</v>
      </c>
      <c r="AA15">
        <f>VLOOKUP(G15,'system Report'!$G$1:$Q$219,11,FALSE)</f>
        <v>0</v>
      </c>
      <c r="AB15" t="e">
        <f>VLOOKUP(G15,sys23oct!$H$1:$S$74,11,FALSE)</f>
        <v>#N/A</v>
      </c>
      <c r="AD15" t="e">
        <f t="shared" si="1"/>
        <v>#N/A</v>
      </c>
      <c r="AE15" t="e">
        <f>VLOOKUP(G15,silver!$B$4:$E$117,4,FALSE)</f>
        <v>#N/A</v>
      </c>
      <c r="AF15"/>
      <c r="AG15"/>
      <c r="AH15"/>
      <c r="AI15" t="e">
        <f>AE15=#REF!</f>
        <v>#N/A</v>
      </c>
      <c r="AJ15" t="e">
        <f>VLOOKUP(G15,'Diamond '!$B$4:$E$1048576,4,FALSE)</f>
        <v>#N/A</v>
      </c>
      <c r="AK15">
        <f>VLOOKUP(G15,'system Report'!$G$1:$V$219,15,FALSE)</f>
        <v>0</v>
      </c>
      <c r="AL15"/>
      <c r="AM15"/>
      <c r="AN15" t="e">
        <f t="shared" si="2"/>
        <v>#N/A</v>
      </c>
      <c r="AO15" t="e">
        <f>VLOOKUP(G15,'gold small ornament'!$B$4:$E$288,4,FALSE)</f>
        <v>#N/A</v>
      </c>
      <c r="AP15">
        <f>VLOOKUP(G15,'system Report'!$G:$AF,25,FALSE)</f>
        <v>0</v>
      </c>
      <c r="AQ15"/>
      <c r="AR15"/>
      <c r="AS15" t="e">
        <f t="shared" si="3"/>
        <v>#N/A</v>
      </c>
      <c r="AT15" t="e">
        <f>VLOOKUP(G15,'star gold'!$B$4:$G$265,4,FALSE)</f>
        <v>#N/A</v>
      </c>
      <c r="AU15">
        <f>VLOOKUP(G15,'system Report'!G13:AJ231,27,FALSE)</f>
        <v>0</v>
      </c>
      <c r="AW15" t="e">
        <f t="shared" si="4"/>
        <v>#N/A</v>
      </c>
      <c r="BA15" t="e">
        <f>VLOOKUP(G15,'star silver'!$B$4:$G$93,4,FALSE)</f>
        <v>#N/A</v>
      </c>
      <c r="BB15">
        <f>VLOOKUP(G15,'system Report'!G13:AI231,29,FALSE)</f>
        <v>0</v>
      </c>
      <c r="BD15" t="e">
        <f t="shared" si="5"/>
        <v>#N/A</v>
      </c>
    </row>
    <row r="16" hidden="1" spans="1:56">
      <c r="A16" s="1" t="s">
        <v>58</v>
      </c>
      <c r="B16" s="5" t="s">
        <v>14</v>
      </c>
      <c r="C16" s="1">
        <v>4</v>
      </c>
      <c r="D16" s="10">
        <v>45528</v>
      </c>
      <c r="E16" s="1">
        <v>148</v>
      </c>
      <c r="F16" s="1" t="s">
        <v>79</v>
      </c>
      <c r="G16" s="1">
        <v>5152</v>
      </c>
      <c r="H16" s="1" t="s">
        <v>65</v>
      </c>
      <c r="I16" s="1" t="s">
        <v>77</v>
      </c>
      <c r="J16" s="1">
        <v>266110855.6</v>
      </c>
      <c r="K16" s="1"/>
      <c r="L16" s="1">
        <v>279555267.47</v>
      </c>
      <c r="M16" s="1"/>
      <c r="N16" s="1">
        <f t="shared" si="6"/>
        <v>105.05</v>
      </c>
      <c r="O16" s="1">
        <v>105.05</v>
      </c>
      <c r="P16" s="1" t="e">
        <f>VLOOKUP(G16,'Empwise report_aug'!$B$2:$E$248,4,0)</f>
        <v>#N/A</v>
      </c>
      <c r="Q16" s="1"/>
      <c r="R16" s="1"/>
      <c r="S16" s="1"/>
      <c r="T16" s="1" t="e">
        <f>VLOOKUP(G16,'Empwise report_aug'!$B$2:$E$248,3,FALSE)</f>
        <v>#N/A</v>
      </c>
      <c r="U16" s="1"/>
      <c r="V16" s="1"/>
      <c r="W16" s="39" t="e">
        <f t="shared" si="0"/>
        <v>#N/A</v>
      </c>
      <c r="X16" s="1"/>
      <c r="Y16" s="1"/>
      <c r="Z16" s="14" t="e">
        <f>VLOOKUP(G16,'Gold Ornamnet'!$B$4:$E$231,4,FALSE)</f>
        <v>#N/A</v>
      </c>
      <c r="AA16">
        <f>VLOOKUP(G16,'system Report'!$G$1:$Q$219,11,FALSE)</f>
        <v>0</v>
      </c>
      <c r="AB16" t="e">
        <f>VLOOKUP(G16,sys23oct!$H$1:$S$74,11,FALSE)</f>
        <v>#N/A</v>
      </c>
      <c r="AD16" t="e">
        <f t="shared" si="1"/>
        <v>#N/A</v>
      </c>
      <c r="AE16" t="e">
        <f>VLOOKUP(G16,silver!$B$4:$E$117,4,FALSE)</f>
        <v>#N/A</v>
      </c>
      <c r="AF16"/>
      <c r="AG16"/>
      <c r="AH16"/>
      <c r="AI16" t="e">
        <f>AE16=#REF!</f>
        <v>#N/A</v>
      </c>
      <c r="AJ16" t="e">
        <f>VLOOKUP(G16,'Diamond '!$B$4:$E$1048576,4,FALSE)</f>
        <v>#N/A</v>
      </c>
      <c r="AK16">
        <f>VLOOKUP(G16,'system Report'!$G$1:$V$219,15,FALSE)</f>
        <v>0</v>
      </c>
      <c r="AL16"/>
      <c r="AM16"/>
      <c r="AN16" t="e">
        <f t="shared" si="2"/>
        <v>#N/A</v>
      </c>
      <c r="AO16" t="e">
        <f>VLOOKUP(G16,'gold small ornament'!$B$4:$E$288,4,FALSE)</f>
        <v>#N/A</v>
      </c>
      <c r="AP16">
        <f>VLOOKUP(G16,'system Report'!$G:$AF,25,FALSE)</f>
        <v>0</v>
      </c>
      <c r="AQ16"/>
      <c r="AR16"/>
      <c r="AS16" t="e">
        <f t="shared" si="3"/>
        <v>#N/A</v>
      </c>
      <c r="AT16" t="e">
        <f>VLOOKUP(G16,'star gold'!$B$4:$G$265,4,FALSE)</f>
        <v>#N/A</v>
      </c>
      <c r="AU16">
        <f>VLOOKUP(G16,'system Report'!G14:AJ232,27,FALSE)</f>
        <v>0</v>
      </c>
      <c r="AW16" t="e">
        <f t="shared" si="4"/>
        <v>#N/A</v>
      </c>
      <c r="BA16" t="e">
        <f>VLOOKUP(G16,'star silver'!$B$4:$G$93,4,FALSE)</f>
        <v>#N/A</v>
      </c>
      <c r="BB16">
        <f>VLOOKUP(G16,'system Report'!G14:AI232,29,FALSE)</f>
        <v>0</v>
      </c>
      <c r="BD16" t="e">
        <f t="shared" si="5"/>
        <v>#N/A</v>
      </c>
    </row>
    <row r="17" hidden="1" spans="1:56">
      <c r="A17" s="1" t="s">
        <v>58</v>
      </c>
      <c r="B17" s="5" t="s">
        <v>14</v>
      </c>
      <c r="C17" s="1">
        <v>4</v>
      </c>
      <c r="D17" s="10">
        <v>45528</v>
      </c>
      <c r="E17" s="1">
        <v>148</v>
      </c>
      <c r="F17" s="1" t="s">
        <v>80</v>
      </c>
      <c r="G17" s="1">
        <v>58</v>
      </c>
      <c r="H17" s="1" t="s">
        <v>65</v>
      </c>
      <c r="I17" s="1" t="s">
        <v>61</v>
      </c>
      <c r="J17" s="1">
        <v>266110855.6</v>
      </c>
      <c r="K17" s="1"/>
      <c r="L17" s="1">
        <v>279555267.47</v>
      </c>
      <c r="M17" s="1"/>
      <c r="N17" s="1">
        <f t="shared" si="6"/>
        <v>105.05</v>
      </c>
      <c r="O17" s="1">
        <v>105.05</v>
      </c>
      <c r="P17" s="1" t="e">
        <f>VLOOKUP(G17,'Empwise report_aug'!$B$2:$E$248,4,0)</f>
        <v>#N/A</v>
      </c>
      <c r="Q17" s="1"/>
      <c r="R17" s="1"/>
      <c r="S17" s="1"/>
      <c r="T17" s="1" t="e">
        <f>VLOOKUP(G17,'Empwise report_aug'!$B$2:$E$248,3,FALSE)</f>
        <v>#N/A</v>
      </c>
      <c r="U17" s="1"/>
      <c r="V17" s="1"/>
      <c r="W17" s="39" t="e">
        <f t="shared" si="0"/>
        <v>#N/A</v>
      </c>
      <c r="X17" s="1"/>
      <c r="Y17" s="1"/>
      <c r="Z17" s="14" t="e">
        <f>VLOOKUP(G17,'Gold Ornamnet'!$B$4:$E$231,4,FALSE)</f>
        <v>#N/A</v>
      </c>
      <c r="AA17">
        <f>VLOOKUP(G17,'system Report'!$G$1:$Q$219,11,FALSE)</f>
        <v>0</v>
      </c>
      <c r="AB17" t="e">
        <f>VLOOKUP(G17,sys23oct!$H$1:$S$74,11,FALSE)</f>
        <v>#N/A</v>
      </c>
      <c r="AD17" t="e">
        <f t="shared" si="1"/>
        <v>#N/A</v>
      </c>
      <c r="AE17" t="e">
        <f>VLOOKUP(G17,silver!$B$4:$E$117,4,FALSE)</f>
        <v>#N/A</v>
      </c>
      <c r="AF17"/>
      <c r="AG17"/>
      <c r="AH17"/>
      <c r="AI17" t="e">
        <f>AE17=#REF!</f>
        <v>#N/A</v>
      </c>
      <c r="AJ17" t="e">
        <f>VLOOKUP(G17,'Diamond '!$B$4:$E$1048576,4,FALSE)</f>
        <v>#N/A</v>
      </c>
      <c r="AK17">
        <f>VLOOKUP(G17,'system Report'!$G$1:$V$219,15,FALSE)</f>
        <v>0</v>
      </c>
      <c r="AL17"/>
      <c r="AM17"/>
      <c r="AN17" t="e">
        <f t="shared" si="2"/>
        <v>#N/A</v>
      </c>
      <c r="AO17" t="e">
        <f>VLOOKUP(G17,'gold small ornament'!$B$4:$E$288,4,FALSE)</f>
        <v>#N/A</v>
      </c>
      <c r="AP17">
        <f>VLOOKUP(G17,'system Report'!$G:$AF,25,FALSE)</f>
        <v>0</v>
      </c>
      <c r="AQ17"/>
      <c r="AR17"/>
      <c r="AS17" t="e">
        <f t="shared" si="3"/>
        <v>#N/A</v>
      </c>
      <c r="AT17" t="e">
        <f>VLOOKUP(G17,'star gold'!$B$4:$G$265,4,FALSE)</f>
        <v>#N/A</v>
      </c>
      <c r="AU17">
        <f>VLOOKUP(G17,'system Report'!G15:AJ233,27,FALSE)</f>
        <v>0</v>
      </c>
      <c r="AW17" t="e">
        <f t="shared" si="4"/>
        <v>#N/A</v>
      </c>
      <c r="BA17" t="e">
        <f>VLOOKUP(G17,'star silver'!$B$4:$G$93,4,FALSE)</f>
        <v>#N/A</v>
      </c>
      <c r="BB17">
        <f>VLOOKUP(G17,'system Report'!G15:AI233,29,FALSE)</f>
        <v>0</v>
      </c>
      <c r="BD17" t="e">
        <f t="shared" si="5"/>
        <v>#N/A</v>
      </c>
    </row>
    <row r="18" hidden="1" spans="1:56">
      <c r="A18" s="1" t="s">
        <v>58</v>
      </c>
      <c r="B18" s="5" t="s">
        <v>14</v>
      </c>
      <c r="C18" s="1">
        <v>4</v>
      </c>
      <c r="D18" s="10">
        <v>45528</v>
      </c>
      <c r="E18" s="1">
        <v>148</v>
      </c>
      <c r="F18" s="1" t="s">
        <v>81</v>
      </c>
      <c r="G18" s="1">
        <v>576</v>
      </c>
      <c r="H18" s="1" t="s">
        <v>65</v>
      </c>
      <c r="I18" s="1" t="s">
        <v>61</v>
      </c>
      <c r="J18" s="1">
        <v>266110855.6</v>
      </c>
      <c r="K18" s="1"/>
      <c r="L18" s="1">
        <v>279555267.47</v>
      </c>
      <c r="M18" s="1"/>
      <c r="N18" s="1">
        <f t="shared" si="6"/>
        <v>105.05</v>
      </c>
      <c r="O18" s="1">
        <v>105.05</v>
      </c>
      <c r="P18" s="1" t="e">
        <f>VLOOKUP(G18,'Empwise report_aug'!$B$2:$E$248,4,0)</f>
        <v>#N/A</v>
      </c>
      <c r="Q18" s="1"/>
      <c r="R18" s="1"/>
      <c r="S18" s="1"/>
      <c r="T18" s="1" t="e">
        <f>VLOOKUP(G18,'Empwise report_aug'!$B$2:$E$248,3,FALSE)</f>
        <v>#N/A</v>
      </c>
      <c r="U18" s="1"/>
      <c r="V18" s="1"/>
      <c r="W18" s="39" t="e">
        <f t="shared" si="0"/>
        <v>#N/A</v>
      </c>
      <c r="X18" s="1"/>
      <c r="Y18" s="1"/>
      <c r="Z18" s="14" t="e">
        <f>VLOOKUP(G18,'Gold Ornamnet'!$B$4:$E$231,4,FALSE)</f>
        <v>#N/A</v>
      </c>
      <c r="AA18">
        <f>VLOOKUP(G18,'system Report'!$G$1:$Q$219,11,FALSE)</f>
        <v>0</v>
      </c>
      <c r="AB18" t="e">
        <f>VLOOKUP(G18,sys23oct!$H$1:$S$74,11,FALSE)</f>
        <v>#N/A</v>
      </c>
      <c r="AD18" t="e">
        <f t="shared" si="1"/>
        <v>#N/A</v>
      </c>
      <c r="AE18" t="e">
        <f>VLOOKUP(G18,silver!$B$4:$E$117,4,FALSE)</f>
        <v>#N/A</v>
      </c>
      <c r="AF18"/>
      <c r="AG18"/>
      <c r="AH18"/>
      <c r="AI18" t="e">
        <f>AE18=#REF!</f>
        <v>#N/A</v>
      </c>
      <c r="AJ18" t="e">
        <f>VLOOKUP(G18,'Diamond '!$B$4:$E$1048576,4,FALSE)</f>
        <v>#N/A</v>
      </c>
      <c r="AK18">
        <f>VLOOKUP(G18,'system Report'!$G$1:$V$219,15,FALSE)</f>
        <v>0</v>
      </c>
      <c r="AL18"/>
      <c r="AM18"/>
      <c r="AN18" t="e">
        <f t="shared" si="2"/>
        <v>#N/A</v>
      </c>
      <c r="AO18" t="e">
        <f>VLOOKUP(G18,'gold small ornament'!$B$4:$E$288,4,FALSE)</f>
        <v>#N/A</v>
      </c>
      <c r="AP18">
        <f>VLOOKUP(G18,'system Report'!$G:$AF,25,FALSE)</f>
        <v>0</v>
      </c>
      <c r="AQ18"/>
      <c r="AR18"/>
      <c r="AS18" t="e">
        <f t="shared" si="3"/>
        <v>#N/A</v>
      </c>
      <c r="AT18" t="e">
        <f>VLOOKUP(G18,'star gold'!$B$4:$G$265,4,FALSE)</f>
        <v>#N/A</v>
      </c>
      <c r="AU18">
        <f>VLOOKUP(G18,'system Report'!G16:AJ234,27,FALSE)</f>
        <v>0</v>
      </c>
      <c r="AW18" t="e">
        <f t="shared" si="4"/>
        <v>#N/A</v>
      </c>
      <c r="BA18" t="e">
        <f>VLOOKUP(G18,'star silver'!$B$4:$G$93,4,FALSE)</f>
        <v>#N/A</v>
      </c>
      <c r="BB18">
        <f>VLOOKUP(G18,'system Report'!G16:AI234,29,FALSE)</f>
        <v>0</v>
      </c>
      <c r="BD18" t="e">
        <f t="shared" si="5"/>
        <v>#N/A</v>
      </c>
    </row>
    <row r="19" hidden="1" spans="1:56">
      <c r="A19" s="1" t="s">
        <v>58</v>
      </c>
      <c r="B19" s="5" t="s">
        <v>14</v>
      </c>
      <c r="C19" s="1">
        <v>4</v>
      </c>
      <c r="D19" s="10">
        <v>45528</v>
      </c>
      <c r="E19" s="1">
        <v>148</v>
      </c>
      <c r="F19" s="1" t="s">
        <v>82</v>
      </c>
      <c r="G19" s="1">
        <v>3984</v>
      </c>
      <c r="H19" s="1" t="s">
        <v>65</v>
      </c>
      <c r="I19" s="1" t="s">
        <v>61</v>
      </c>
      <c r="J19" s="1">
        <v>266110855.6</v>
      </c>
      <c r="K19" s="1"/>
      <c r="L19" s="1">
        <v>279555267.47</v>
      </c>
      <c r="M19" s="1"/>
      <c r="N19" s="1">
        <f t="shared" si="6"/>
        <v>105.05</v>
      </c>
      <c r="O19" s="1">
        <v>105.05</v>
      </c>
      <c r="P19" s="1" t="e">
        <f>VLOOKUP(G19,'Empwise report_aug'!$B$2:$E$248,4,0)</f>
        <v>#N/A</v>
      </c>
      <c r="Q19" s="1"/>
      <c r="R19" s="1"/>
      <c r="S19" s="1"/>
      <c r="T19" s="1" t="e">
        <f>VLOOKUP(G19,'Empwise report_aug'!$B$2:$E$248,3,FALSE)</f>
        <v>#N/A</v>
      </c>
      <c r="U19" s="1"/>
      <c r="V19" s="1"/>
      <c r="W19" s="39" t="e">
        <f t="shared" si="0"/>
        <v>#N/A</v>
      </c>
      <c r="X19" s="1"/>
      <c r="Y19" s="1"/>
      <c r="Z19" s="14" t="e">
        <f>VLOOKUP(G19,'Gold Ornamnet'!$B$4:$E$231,4,FALSE)</f>
        <v>#N/A</v>
      </c>
      <c r="AA19">
        <f>VLOOKUP(G19,'system Report'!$G$1:$Q$219,11,FALSE)</f>
        <v>0</v>
      </c>
      <c r="AB19" t="e">
        <f>VLOOKUP(G19,sys23oct!$H$1:$S$74,11,FALSE)</f>
        <v>#N/A</v>
      </c>
      <c r="AD19" t="e">
        <f t="shared" si="1"/>
        <v>#N/A</v>
      </c>
      <c r="AE19" t="e">
        <f>VLOOKUP(G19,silver!$B$4:$E$117,4,FALSE)</f>
        <v>#N/A</v>
      </c>
      <c r="AF19"/>
      <c r="AG19"/>
      <c r="AH19"/>
      <c r="AI19" t="e">
        <f>AE19=#REF!</f>
        <v>#N/A</v>
      </c>
      <c r="AJ19" t="e">
        <f>VLOOKUP(G19,'Diamond '!$B$4:$E$1048576,4,FALSE)</f>
        <v>#N/A</v>
      </c>
      <c r="AK19">
        <f>VLOOKUP(G19,'system Report'!$G$1:$V$219,15,FALSE)</f>
        <v>0</v>
      </c>
      <c r="AL19"/>
      <c r="AM19"/>
      <c r="AN19" t="e">
        <f t="shared" si="2"/>
        <v>#N/A</v>
      </c>
      <c r="AO19" t="e">
        <f>VLOOKUP(G19,'gold small ornament'!$B$4:$E$288,4,FALSE)</f>
        <v>#N/A</v>
      </c>
      <c r="AP19">
        <f>VLOOKUP(G19,'system Report'!$G:$AF,25,FALSE)</f>
        <v>0</v>
      </c>
      <c r="AQ19"/>
      <c r="AR19"/>
      <c r="AS19" t="e">
        <f t="shared" si="3"/>
        <v>#N/A</v>
      </c>
      <c r="AT19" t="e">
        <f>VLOOKUP(G19,'star gold'!$B$4:$G$265,4,FALSE)</f>
        <v>#N/A</v>
      </c>
      <c r="AU19">
        <f>VLOOKUP(G19,'system Report'!G17:AJ235,27,FALSE)</f>
        <v>0</v>
      </c>
      <c r="AW19" t="e">
        <f t="shared" si="4"/>
        <v>#N/A</v>
      </c>
      <c r="BA19" t="e">
        <f>VLOOKUP(G19,'star silver'!$B$4:$G$93,4,FALSE)</f>
        <v>#N/A</v>
      </c>
      <c r="BB19">
        <f>VLOOKUP(G19,'system Report'!G17:AI235,29,FALSE)</f>
        <v>0</v>
      </c>
      <c r="BD19" t="e">
        <f t="shared" si="5"/>
        <v>#N/A</v>
      </c>
    </row>
    <row r="20" hidden="1" spans="1:56">
      <c r="A20" s="1" t="s">
        <v>58</v>
      </c>
      <c r="B20" s="5" t="s">
        <v>14</v>
      </c>
      <c r="C20" s="1">
        <v>4</v>
      </c>
      <c r="D20" s="10">
        <v>45528</v>
      </c>
      <c r="E20" s="1">
        <v>148</v>
      </c>
      <c r="F20" s="1" t="s">
        <v>83</v>
      </c>
      <c r="G20" s="1">
        <v>4091</v>
      </c>
      <c r="H20" s="1" t="s">
        <v>65</v>
      </c>
      <c r="I20" s="1" t="s">
        <v>61</v>
      </c>
      <c r="J20" s="1">
        <v>266110855.6</v>
      </c>
      <c r="K20" s="1"/>
      <c r="L20" s="1">
        <v>279555267.47</v>
      </c>
      <c r="M20" s="1"/>
      <c r="N20" s="1">
        <f t="shared" si="6"/>
        <v>105.05</v>
      </c>
      <c r="O20" s="1">
        <v>105.05</v>
      </c>
      <c r="P20" s="1" t="e">
        <f>VLOOKUP(G20,'Empwise report_aug'!$B$2:$E$248,4,0)</f>
        <v>#N/A</v>
      </c>
      <c r="Q20" s="1"/>
      <c r="R20" s="1"/>
      <c r="S20" s="1"/>
      <c r="T20" s="1" t="e">
        <f>VLOOKUP(G20,'Empwise report_aug'!$B$2:$E$248,3,FALSE)</f>
        <v>#N/A</v>
      </c>
      <c r="U20" s="1"/>
      <c r="V20" s="1"/>
      <c r="W20" s="39" t="e">
        <f t="shared" si="0"/>
        <v>#N/A</v>
      </c>
      <c r="X20" s="1"/>
      <c r="Y20" s="1"/>
      <c r="Z20" s="14" t="e">
        <f>VLOOKUP(G20,'Gold Ornamnet'!$B$4:$E$231,4,FALSE)</f>
        <v>#N/A</v>
      </c>
      <c r="AA20">
        <f>VLOOKUP(G20,'system Report'!$G$1:$Q$219,11,FALSE)</f>
        <v>0</v>
      </c>
      <c r="AB20" t="e">
        <f>VLOOKUP(G20,sys23oct!$H$1:$S$74,11,FALSE)</f>
        <v>#N/A</v>
      </c>
      <c r="AD20" t="e">
        <f t="shared" si="1"/>
        <v>#N/A</v>
      </c>
      <c r="AE20" t="e">
        <f>VLOOKUP(G20,silver!$B$4:$E$117,4,FALSE)</f>
        <v>#N/A</v>
      </c>
      <c r="AF20"/>
      <c r="AG20"/>
      <c r="AH20"/>
      <c r="AI20" t="e">
        <f>AE20=#REF!</f>
        <v>#N/A</v>
      </c>
      <c r="AJ20" t="e">
        <f>VLOOKUP(G20,'Diamond '!$B$4:$E$1048576,4,FALSE)</f>
        <v>#N/A</v>
      </c>
      <c r="AK20">
        <f>VLOOKUP(G20,'system Report'!$G$1:$V$219,15,FALSE)</f>
        <v>0</v>
      </c>
      <c r="AL20"/>
      <c r="AM20"/>
      <c r="AN20" t="e">
        <f t="shared" si="2"/>
        <v>#N/A</v>
      </c>
      <c r="AO20" t="e">
        <f>VLOOKUP(G20,'gold small ornament'!$B$4:$E$288,4,FALSE)</f>
        <v>#N/A</v>
      </c>
      <c r="AP20">
        <f>VLOOKUP(G20,'system Report'!$G:$AF,25,FALSE)</f>
        <v>0</v>
      </c>
      <c r="AQ20"/>
      <c r="AR20"/>
      <c r="AS20" t="e">
        <f t="shared" si="3"/>
        <v>#N/A</v>
      </c>
      <c r="AT20" t="e">
        <f>VLOOKUP(G20,'star gold'!$B$4:$G$265,4,FALSE)</f>
        <v>#N/A</v>
      </c>
      <c r="AU20">
        <f>VLOOKUP(G20,'system Report'!G18:AJ236,27,FALSE)</f>
        <v>0</v>
      </c>
      <c r="AW20" t="e">
        <f t="shared" si="4"/>
        <v>#N/A</v>
      </c>
      <c r="BA20" t="e">
        <f>VLOOKUP(G20,'star silver'!$B$4:$G$93,4,FALSE)</f>
        <v>#N/A</v>
      </c>
      <c r="BB20">
        <f>VLOOKUP(G20,'system Report'!G18:AI236,29,FALSE)</f>
        <v>0</v>
      </c>
      <c r="BD20" t="e">
        <f t="shared" si="5"/>
        <v>#N/A</v>
      </c>
    </row>
    <row r="21" hidden="1" spans="1:56">
      <c r="A21" s="1" t="s">
        <v>58</v>
      </c>
      <c r="B21" s="5" t="s">
        <v>14</v>
      </c>
      <c r="C21" s="1">
        <v>4</v>
      </c>
      <c r="D21" s="10">
        <v>45528</v>
      </c>
      <c r="E21" s="1">
        <v>148</v>
      </c>
      <c r="F21" s="1" t="s">
        <v>84</v>
      </c>
      <c r="G21" s="1">
        <v>5062</v>
      </c>
      <c r="H21" s="1" t="s">
        <v>65</v>
      </c>
      <c r="I21" s="1" t="s">
        <v>61</v>
      </c>
      <c r="J21" s="1">
        <v>266110855.6</v>
      </c>
      <c r="K21" s="1"/>
      <c r="L21" s="1">
        <v>279555267.47</v>
      </c>
      <c r="M21" s="1"/>
      <c r="N21" s="1">
        <f t="shared" si="6"/>
        <v>105.05</v>
      </c>
      <c r="O21" s="1">
        <v>105.05</v>
      </c>
      <c r="P21" s="1" t="e">
        <f>VLOOKUP(G21,'Empwise report_aug'!$B$2:$E$248,4,0)</f>
        <v>#N/A</v>
      </c>
      <c r="Q21" s="1"/>
      <c r="R21" s="1"/>
      <c r="S21" s="1"/>
      <c r="T21" s="1" t="e">
        <f>VLOOKUP(G21,'Empwise report_aug'!$B$2:$E$248,3,FALSE)</f>
        <v>#N/A</v>
      </c>
      <c r="U21" s="1"/>
      <c r="V21" s="1"/>
      <c r="W21" s="39" t="e">
        <f t="shared" si="0"/>
        <v>#N/A</v>
      </c>
      <c r="X21" s="1"/>
      <c r="Y21" s="1"/>
      <c r="Z21" s="14" t="e">
        <f>VLOOKUP(G21,'Gold Ornamnet'!$B$4:$E$231,4,FALSE)</f>
        <v>#N/A</v>
      </c>
      <c r="AA21">
        <f>VLOOKUP(G21,'system Report'!$G$1:$Q$219,11,FALSE)</f>
        <v>0</v>
      </c>
      <c r="AB21" t="e">
        <f>VLOOKUP(G21,sys23oct!$H$1:$S$74,11,FALSE)</f>
        <v>#N/A</v>
      </c>
      <c r="AD21" t="e">
        <f t="shared" si="1"/>
        <v>#N/A</v>
      </c>
      <c r="AE21" t="e">
        <f>VLOOKUP(G21,silver!$B$4:$E$117,4,FALSE)</f>
        <v>#N/A</v>
      </c>
      <c r="AF21"/>
      <c r="AG21"/>
      <c r="AH21"/>
      <c r="AI21" t="e">
        <f>AE21=#REF!</f>
        <v>#N/A</v>
      </c>
      <c r="AJ21" t="e">
        <f>VLOOKUP(G21,'Diamond '!$B$4:$E$1048576,4,FALSE)</f>
        <v>#N/A</v>
      </c>
      <c r="AK21">
        <f>VLOOKUP(G21,'system Report'!$G$1:$V$219,15,FALSE)</f>
        <v>0</v>
      </c>
      <c r="AL21"/>
      <c r="AM21"/>
      <c r="AN21" t="e">
        <f t="shared" si="2"/>
        <v>#N/A</v>
      </c>
      <c r="AO21" t="e">
        <f>VLOOKUP(G21,'gold small ornament'!$B$4:$E$288,4,FALSE)</f>
        <v>#N/A</v>
      </c>
      <c r="AP21">
        <f>VLOOKUP(G21,'system Report'!$G:$AF,25,FALSE)</f>
        <v>0</v>
      </c>
      <c r="AQ21"/>
      <c r="AR21"/>
      <c r="AS21" t="e">
        <f t="shared" si="3"/>
        <v>#N/A</v>
      </c>
      <c r="AT21" t="e">
        <f>VLOOKUP(G21,'star gold'!$B$4:$G$265,4,FALSE)</f>
        <v>#N/A</v>
      </c>
      <c r="AU21">
        <f>VLOOKUP(G21,'system Report'!G19:AJ237,27,FALSE)</f>
        <v>0</v>
      </c>
      <c r="AW21" t="e">
        <f t="shared" si="4"/>
        <v>#N/A</v>
      </c>
      <c r="BA21" t="e">
        <f>VLOOKUP(G21,'star silver'!$B$4:$G$93,4,FALSE)</f>
        <v>#N/A</v>
      </c>
      <c r="BB21">
        <f>VLOOKUP(G21,'system Report'!G19:AI237,29,FALSE)</f>
        <v>0</v>
      </c>
      <c r="BD21" t="e">
        <f t="shared" si="5"/>
        <v>#N/A</v>
      </c>
    </row>
    <row r="22" hidden="1" spans="1:56">
      <c r="A22" s="1" t="s">
        <v>58</v>
      </c>
      <c r="B22" s="5" t="s">
        <v>14</v>
      </c>
      <c r="C22" s="1">
        <v>4</v>
      </c>
      <c r="D22" s="10">
        <v>45528</v>
      </c>
      <c r="E22" s="1">
        <v>148</v>
      </c>
      <c r="F22" s="1" t="s">
        <v>85</v>
      </c>
      <c r="G22" s="1">
        <v>5476</v>
      </c>
      <c r="H22" s="1" t="s">
        <v>65</v>
      </c>
      <c r="I22" s="1" t="s">
        <v>86</v>
      </c>
      <c r="J22" s="1">
        <v>266110855.6</v>
      </c>
      <c r="K22" s="1"/>
      <c r="L22" s="1">
        <v>279555267.47</v>
      </c>
      <c r="M22" s="1"/>
      <c r="N22" s="1">
        <f t="shared" si="6"/>
        <v>105.05</v>
      </c>
      <c r="O22" s="1">
        <v>105.05</v>
      </c>
      <c r="P22" s="1" t="e">
        <f>VLOOKUP(G22,'Empwise report_aug'!$B$2:$E$248,4,0)</f>
        <v>#N/A</v>
      </c>
      <c r="Q22" s="1"/>
      <c r="R22" s="1"/>
      <c r="S22" s="1"/>
      <c r="T22" s="1" t="e">
        <f>VLOOKUP(G22,'Empwise report_aug'!$B$2:$E$248,3,FALSE)</f>
        <v>#N/A</v>
      </c>
      <c r="U22" s="1"/>
      <c r="V22" s="1"/>
      <c r="W22" s="39" t="e">
        <f t="shared" si="0"/>
        <v>#N/A</v>
      </c>
      <c r="X22" s="1"/>
      <c r="Y22" s="1"/>
      <c r="Z22" s="14" t="e">
        <f>VLOOKUP(G22,'Gold Ornamnet'!$B$4:$E$231,4,FALSE)</f>
        <v>#N/A</v>
      </c>
      <c r="AA22">
        <f>VLOOKUP(G22,'system Report'!$G$1:$Q$219,11,FALSE)</f>
        <v>0</v>
      </c>
      <c r="AB22" t="e">
        <f>VLOOKUP(G22,sys23oct!$H$1:$S$74,11,FALSE)</f>
        <v>#N/A</v>
      </c>
      <c r="AD22" t="e">
        <f t="shared" si="1"/>
        <v>#N/A</v>
      </c>
      <c r="AE22" t="e">
        <f>VLOOKUP(G22,silver!$B$4:$E$117,4,FALSE)</f>
        <v>#N/A</v>
      </c>
      <c r="AF22"/>
      <c r="AG22"/>
      <c r="AH22"/>
      <c r="AI22" t="e">
        <f>AE22=#REF!</f>
        <v>#N/A</v>
      </c>
      <c r="AJ22" t="e">
        <f>VLOOKUP(G22,'Diamond '!$B$4:$E$1048576,4,FALSE)</f>
        <v>#N/A</v>
      </c>
      <c r="AK22">
        <f>VLOOKUP(G22,'system Report'!$G$1:$V$219,15,FALSE)</f>
        <v>0</v>
      </c>
      <c r="AL22"/>
      <c r="AM22"/>
      <c r="AN22" t="e">
        <f t="shared" si="2"/>
        <v>#N/A</v>
      </c>
      <c r="AO22" t="e">
        <f>VLOOKUP(G22,'gold small ornament'!$B$4:$E$288,4,FALSE)</f>
        <v>#N/A</v>
      </c>
      <c r="AP22">
        <f>VLOOKUP(G22,'system Report'!$G:$AF,25,FALSE)</f>
        <v>0</v>
      </c>
      <c r="AQ22"/>
      <c r="AR22"/>
      <c r="AS22" t="e">
        <f t="shared" si="3"/>
        <v>#N/A</v>
      </c>
      <c r="AT22" t="e">
        <f>VLOOKUP(G22,'star gold'!$B$4:$G$265,4,FALSE)</f>
        <v>#N/A</v>
      </c>
      <c r="AU22">
        <f>VLOOKUP(G22,'system Report'!G20:AJ238,27,FALSE)</f>
        <v>0</v>
      </c>
      <c r="AW22" t="e">
        <f t="shared" si="4"/>
        <v>#N/A</v>
      </c>
      <c r="BA22" t="e">
        <f>VLOOKUP(G22,'star silver'!$B$4:$G$93,4,FALSE)</f>
        <v>#N/A</v>
      </c>
      <c r="BB22">
        <f>VLOOKUP(G22,'system Report'!G20:AI238,29,FALSE)</f>
        <v>0</v>
      </c>
      <c r="BD22" t="e">
        <f t="shared" si="5"/>
        <v>#N/A</v>
      </c>
    </row>
    <row r="23" hidden="1" spans="1:56">
      <c r="A23" s="1" t="s">
        <v>58</v>
      </c>
      <c r="B23" s="5" t="s">
        <v>14</v>
      </c>
      <c r="C23" s="1">
        <v>4</v>
      </c>
      <c r="D23" s="10">
        <v>45528</v>
      </c>
      <c r="E23" s="1">
        <v>148</v>
      </c>
      <c r="F23" s="1" t="s">
        <v>87</v>
      </c>
      <c r="G23" s="1">
        <v>3378</v>
      </c>
      <c r="H23" s="1" t="s">
        <v>65</v>
      </c>
      <c r="I23" s="1" t="s">
        <v>88</v>
      </c>
      <c r="J23" s="1">
        <v>266110855.6</v>
      </c>
      <c r="K23" s="1"/>
      <c r="L23" s="1">
        <v>279555267.47</v>
      </c>
      <c r="M23" s="1"/>
      <c r="N23" s="1">
        <f t="shared" si="6"/>
        <v>105.05</v>
      </c>
      <c r="O23" s="1">
        <v>105.05</v>
      </c>
      <c r="P23" s="1" t="e">
        <f>VLOOKUP(G23,'Empwise report_aug'!$B$2:$E$248,4,0)</f>
        <v>#N/A</v>
      </c>
      <c r="Q23" s="1"/>
      <c r="R23" s="1"/>
      <c r="S23" s="1"/>
      <c r="T23" s="1" t="e">
        <f>VLOOKUP(G23,'Empwise report_aug'!$B$2:$E$248,3,FALSE)</f>
        <v>#N/A</v>
      </c>
      <c r="U23" s="1"/>
      <c r="V23" s="1"/>
      <c r="W23" s="39" t="e">
        <f t="shared" si="0"/>
        <v>#N/A</v>
      </c>
      <c r="X23" s="1"/>
      <c r="Y23" s="1"/>
      <c r="Z23" s="14" t="e">
        <f>VLOOKUP(G23,'Gold Ornamnet'!$B$4:$E$231,4,FALSE)</f>
        <v>#N/A</v>
      </c>
      <c r="AA23">
        <f>VLOOKUP(G23,'system Report'!$G$1:$Q$219,11,FALSE)</f>
        <v>0</v>
      </c>
      <c r="AB23" t="e">
        <f>VLOOKUP(G23,sys23oct!$H$1:$S$74,11,FALSE)</f>
        <v>#N/A</v>
      </c>
      <c r="AD23" t="e">
        <f t="shared" si="1"/>
        <v>#N/A</v>
      </c>
      <c r="AE23" t="e">
        <f>VLOOKUP(G23,silver!$B$4:$E$117,4,FALSE)</f>
        <v>#N/A</v>
      </c>
      <c r="AF23"/>
      <c r="AG23"/>
      <c r="AH23"/>
      <c r="AI23" t="e">
        <f>AE23=#REF!</f>
        <v>#N/A</v>
      </c>
      <c r="AJ23" t="e">
        <f>VLOOKUP(G23,'Diamond '!$B$4:$E$1048576,4,FALSE)</f>
        <v>#N/A</v>
      </c>
      <c r="AK23">
        <f>VLOOKUP(G23,'system Report'!$G$1:$V$219,15,FALSE)</f>
        <v>0</v>
      </c>
      <c r="AL23"/>
      <c r="AM23"/>
      <c r="AN23" t="e">
        <f t="shared" si="2"/>
        <v>#N/A</v>
      </c>
      <c r="AO23" t="e">
        <f>VLOOKUP(G23,'gold small ornament'!$B$4:$E$288,4,FALSE)</f>
        <v>#N/A</v>
      </c>
      <c r="AP23">
        <f>VLOOKUP(G23,'system Report'!$G:$AF,25,FALSE)</f>
        <v>0</v>
      </c>
      <c r="AQ23"/>
      <c r="AR23"/>
      <c r="AS23" t="e">
        <f t="shared" si="3"/>
        <v>#N/A</v>
      </c>
      <c r="AT23" t="e">
        <f>VLOOKUP(G23,'star gold'!$B$4:$G$265,4,FALSE)</f>
        <v>#N/A</v>
      </c>
      <c r="AU23">
        <f>VLOOKUP(G23,'system Report'!G21:AJ239,27,FALSE)</f>
        <v>0</v>
      </c>
      <c r="AW23" t="e">
        <f t="shared" si="4"/>
        <v>#N/A</v>
      </c>
      <c r="BA23" t="e">
        <f>VLOOKUP(G23,'star silver'!$B$4:$G$93,4,FALSE)</f>
        <v>#N/A</v>
      </c>
      <c r="BB23">
        <f>VLOOKUP(G23,'system Report'!G21:AI239,29,FALSE)</f>
        <v>0</v>
      </c>
      <c r="BD23" t="e">
        <f t="shared" si="5"/>
        <v>#N/A</v>
      </c>
    </row>
    <row r="24" hidden="1" spans="1:56">
      <c r="A24" s="1" t="s">
        <v>58</v>
      </c>
      <c r="B24" s="5" t="s">
        <v>14</v>
      </c>
      <c r="C24" s="1">
        <v>4</v>
      </c>
      <c r="D24" s="10">
        <v>45528</v>
      </c>
      <c r="E24" s="1">
        <v>148</v>
      </c>
      <c r="F24" s="1" t="s">
        <v>89</v>
      </c>
      <c r="G24" s="1">
        <v>995</v>
      </c>
      <c r="H24" s="1" t="s">
        <v>65</v>
      </c>
      <c r="I24" s="1" t="s">
        <v>90</v>
      </c>
      <c r="J24" s="1">
        <v>266110855.6</v>
      </c>
      <c r="K24" s="1"/>
      <c r="L24" s="1">
        <v>279555267.47</v>
      </c>
      <c r="M24" s="1"/>
      <c r="N24" s="1">
        <f t="shared" si="6"/>
        <v>105.05</v>
      </c>
      <c r="O24" s="1">
        <v>105.05</v>
      </c>
      <c r="P24" s="1" t="e">
        <f>VLOOKUP(G24,'Empwise report_aug'!$B$2:$E$248,4,0)</f>
        <v>#N/A</v>
      </c>
      <c r="Q24" s="1"/>
      <c r="R24" s="1"/>
      <c r="S24" s="1"/>
      <c r="T24" s="1" t="e">
        <f>VLOOKUP(G24,'Empwise report_aug'!$B$2:$E$248,3,FALSE)</f>
        <v>#N/A</v>
      </c>
      <c r="U24" s="1"/>
      <c r="V24" s="1"/>
      <c r="W24" s="39" t="e">
        <f t="shared" si="0"/>
        <v>#N/A</v>
      </c>
      <c r="X24" s="1"/>
      <c r="Y24" s="1"/>
      <c r="Z24" s="14" t="e">
        <f>VLOOKUP(G24,'Gold Ornamnet'!$B$4:$E$231,4,FALSE)</f>
        <v>#N/A</v>
      </c>
      <c r="AA24">
        <f>VLOOKUP(G24,'system Report'!$G$1:$Q$219,11,FALSE)</f>
        <v>0</v>
      </c>
      <c r="AB24" t="e">
        <f>VLOOKUP(G24,sys23oct!$H$1:$S$74,11,FALSE)</f>
        <v>#N/A</v>
      </c>
      <c r="AD24" t="e">
        <f t="shared" si="1"/>
        <v>#N/A</v>
      </c>
      <c r="AE24" t="e">
        <f>VLOOKUP(G24,silver!$B$4:$E$117,4,FALSE)</f>
        <v>#N/A</v>
      </c>
      <c r="AF24"/>
      <c r="AG24"/>
      <c r="AH24"/>
      <c r="AI24" t="e">
        <f>AE24=#REF!</f>
        <v>#N/A</v>
      </c>
      <c r="AJ24" t="e">
        <f>VLOOKUP(G24,'Diamond '!$B$4:$E$1048576,4,FALSE)</f>
        <v>#N/A</v>
      </c>
      <c r="AK24">
        <f>VLOOKUP(G24,'system Report'!$G$1:$V$219,15,FALSE)</f>
        <v>0</v>
      </c>
      <c r="AL24"/>
      <c r="AM24"/>
      <c r="AN24" t="e">
        <f t="shared" si="2"/>
        <v>#N/A</v>
      </c>
      <c r="AO24" t="e">
        <f>VLOOKUP(G24,'gold small ornament'!$B$4:$E$288,4,FALSE)</f>
        <v>#N/A</v>
      </c>
      <c r="AP24">
        <f>VLOOKUP(G24,'system Report'!$G:$AF,25,FALSE)</f>
        <v>0</v>
      </c>
      <c r="AQ24"/>
      <c r="AR24"/>
      <c r="AS24" t="e">
        <f t="shared" si="3"/>
        <v>#N/A</v>
      </c>
      <c r="AT24" t="e">
        <f>VLOOKUP(G24,'star gold'!$B$4:$G$265,4,FALSE)</f>
        <v>#N/A</v>
      </c>
      <c r="AU24">
        <f>VLOOKUP(G24,'system Report'!G22:AJ240,27,FALSE)</f>
        <v>0</v>
      </c>
      <c r="AW24" t="e">
        <f t="shared" si="4"/>
        <v>#N/A</v>
      </c>
      <c r="BA24" t="e">
        <f>VLOOKUP(G24,'star silver'!$B$4:$G$93,4,FALSE)</f>
        <v>#N/A</v>
      </c>
      <c r="BB24">
        <f>VLOOKUP(G24,'system Report'!G22:AI240,29,FALSE)</f>
        <v>0</v>
      </c>
      <c r="BD24" t="e">
        <f t="shared" si="5"/>
        <v>#N/A</v>
      </c>
    </row>
    <row r="25" hidden="1" spans="1:56">
      <c r="A25" s="1" t="s">
        <v>58</v>
      </c>
      <c r="B25" s="5" t="s">
        <v>14</v>
      </c>
      <c r="C25" s="1">
        <v>4</v>
      </c>
      <c r="D25" s="10">
        <v>45528</v>
      </c>
      <c r="E25" s="1">
        <v>148</v>
      </c>
      <c r="F25" s="1" t="s">
        <v>91</v>
      </c>
      <c r="G25" s="1">
        <v>5245</v>
      </c>
      <c r="H25" s="1" t="s">
        <v>65</v>
      </c>
      <c r="I25" s="1" t="s">
        <v>90</v>
      </c>
      <c r="J25" s="1">
        <v>266110855.6</v>
      </c>
      <c r="K25" s="1"/>
      <c r="L25" s="1">
        <v>279555267.47</v>
      </c>
      <c r="M25" s="1"/>
      <c r="N25" s="1">
        <f t="shared" si="6"/>
        <v>105.05</v>
      </c>
      <c r="O25" s="1">
        <v>105.05</v>
      </c>
      <c r="P25" s="1" t="e">
        <f>VLOOKUP(G25,'Empwise report_aug'!$B$2:$E$248,4,0)</f>
        <v>#N/A</v>
      </c>
      <c r="Q25" s="1"/>
      <c r="R25" s="1"/>
      <c r="S25" s="1"/>
      <c r="T25" s="1" t="e">
        <f>VLOOKUP(G25,'Empwise report_aug'!$B$2:$E$248,3,FALSE)</f>
        <v>#N/A</v>
      </c>
      <c r="U25" s="1"/>
      <c r="V25" s="1"/>
      <c r="W25" s="39" t="e">
        <f t="shared" si="0"/>
        <v>#N/A</v>
      </c>
      <c r="X25" s="1"/>
      <c r="Y25" s="1"/>
      <c r="Z25" s="14" t="e">
        <f>VLOOKUP(G25,'Gold Ornamnet'!$B$4:$E$231,4,FALSE)</f>
        <v>#N/A</v>
      </c>
      <c r="AA25">
        <f>VLOOKUP(G25,'system Report'!$G$1:$Q$219,11,FALSE)</f>
        <v>0</v>
      </c>
      <c r="AB25" t="e">
        <f>VLOOKUP(G25,sys23oct!$H$1:$S$74,11,FALSE)</f>
        <v>#N/A</v>
      </c>
      <c r="AD25" t="e">
        <f t="shared" si="1"/>
        <v>#N/A</v>
      </c>
      <c r="AE25" t="e">
        <f>VLOOKUP(G25,silver!$B$4:$E$117,4,FALSE)</f>
        <v>#N/A</v>
      </c>
      <c r="AF25"/>
      <c r="AG25"/>
      <c r="AH25"/>
      <c r="AI25" t="e">
        <f>AE25=#REF!</f>
        <v>#N/A</v>
      </c>
      <c r="AJ25" t="e">
        <f>VLOOKUP(G25,'Diamond '!$B$4:$E$1048576,4,FALSE)</f>
        <v>#N/A</v>
      </c>
      <c r="AK25">
        <f>VLOOKUP(G25,'system Report'!$G$1:$V$219,15,FALSE)</f>
        <v>0</v>
      </c>
      <c r="AL25"/>
      <c r="AM25"/>
      <c r="AN25" t="e">
        <f t="shared" si="2"/>
        <v>#N/A</v>
      </c>
      <c r="AO25">
        <f>VLOOKUP(G25,'gold small ornament'!$B$4:$E$288,4,FALSE)</f>
        <v>0.05</v>
      </c>
      <c r="AP25">
        <f>VLOOKUP(G25,'system Report'!$G:$AF,25,FALSE)</f>
        <v>0</v>
      </c>
      <c r="AQ25"/>
      <c r="AR25"/>
      <c r="AS25" t="b">
        <f t="shared" si="3"/>
        <v>0</v>
      </c>
      <c r="AT25" t="e">
        <f>VLOOKUP(G25,'star gold'!$B$4:$G$265,4,FALSE)</f>
        <v>#N/A</v>
      </c>
      <c r="AU25">
        <f>VLOOKUP(G25,'system Report'!G23:AJ241,27,FALSE)</f>
        <v>0</v>
      </c>
      <c r="AW25" t="e">
        <f t="shared" si="4"/>
        <v>#N/A</v>
      </c>
      <c r="BA25" t="e">
        <f>VLOOKUP(G25,'star silver'!$B$4:$G$93,4,FALSE)</f>
        <v>#N/A</v>
      </c>
      <c r="BB25">
        <f>VLOOKUP(G25,'system Report'!G23:AI241,29,FALSE)</f>
        <v>0</v>
      </c>
      <c r="BD25" t="e">
        <f t="shared" si="5"/>
        <v>#N/A</v>
      </c>
    </row>
    <row r="26" spans="1:60">
      <c r="A26" s="1" t="s">
        <v>58</v>
      </c>
      <c r="B26" s="5" t="s">
        <v>14</v>
      </c>
      <c r="C26" s="1">
        <v>4</v>
      </c>
      <c r="D26" s="10">
        <v>45528</v>
      </c>
      <c r="E26" s="1">
        <v>148</v>
      </c>
      <c r="F26" s="1" t="s">
        <v>92</v>
      </c>
      <c r="G26" s="1">
        <v>32</v>
      </c>
      <c r="H26" s="1" t="s">
        <v>93</v>
      </c>
      <c r="I26" s="1" t="s">
        <v>94</v>
      </c>
      <c r="J26" s="1">
        <v>266110855.6</v>
      </c>
      <c r="K26" s="1"/>
      <c r="L26" s="1">
        <v>279555267.47</v>
      </c>
      <c r="M26" s="1"/>
      <c r="N26" s="1">
        <f t="shared" si="6"/>
        <v>105.05</v>
      </c>
      <c r="O26" s="39">
        <f t="shared" ref="O26:O60" si="7">L26/J26%</f>
        <v>105.052184676828</v>
      </c>
      <c r="P26" s="1">
        <f>VLOOKUP(G26,'Empwise report_aug'!$B$2:$E$248,4,0)</f>
        <v>9953792.6984</v>
      </c>
      <c r="Q26" s="1"/>
      <c r="R26" s="1"/>
      <c r="S26" s="1"/>
      <c r="T26" s="1">
        <f>VLOOKUP(G26,'Empwise report_aug'!$B$2:$E$248,3,FALSE)</f>
        <v>659461.64</v>
      </c>
      <c r="U26" s="1">
        <f>VLOOKUP(G26,sys30oct!$H$1:$P$72,8,FALSE)</f>
        <v>659461.64</v>
      </c>
      <c r="V26" s="1" t="b">
        <f t="shared" ref="V26:V60" si="8">EXACT(T26,U26)</f>
        <v>1</v>
      </c>
      <c r="W26" s="39">
        <f t="shared" si="0"/>
        <v>6.62522979914986</v>
      </c>
      <c r="X26" s="1">
        <f>VLOOKUP(G26,sys30oct!$H$1:$P$72,9,FALSE)</f>
        <v>6.63</v>
      </c>
      <c r="Y26" s="39"/>
      <c r="Z26" s="14">
        <f>VLOOKUP(G26,'Gold Ornamnet'!$B$4:$E$231,4,FALSE)</f>
        <v>23.68</v>
      </c>
      <c r="AA26">
        <f>VLOOKUP(G26,'system Report'!$G$1:$Q$219,11,FALSE)</f>
        <v>0</v>
      </c>
      <c r="AB26" t="e">
        <f>VLOOKUP(G26,sys23oct!$H$1:$S$74,11,FALSE)</f>
        <v>#N/A</v>
      </c>
      <c r="AC26">
        <f>VLOOKUP(G26,sys30oct!$H$1:$S$72,11,FALSE)</f>
        <v>23.68</v>
      </c>
      <c r="AD26" t="b">
        <f t="shared" ref="AD26:AD60" si="9">EXACT(Z26,AC26)</f>
        <v>1</v>
      </c>
      <c r="AE26">
        <v>0</v>
      </c>
      <c r="AF26" s="4">
        <f>VLOOKUP(G26,[1]SIPReport16102024180130!H$1:AB$69,19)</f>
        <v>0</v>
      </c>
      <c r="AG26" s="4"/>
      <c r="AH26" s="4">
        <f>VLOOKUP(G26,sys30oct!$H$1:$AB$72,19,FALSE)</f>
        <v>0</v>
      </c>
      <c r="AI26" t="b">
        <f t="shared" ref="AI26:AI39" si="10">EXACT(AE26,AH26)</f>
        <v>1</v>
      </c>
      <c r="AJ26" t="e">
        <f>VLOOKUP(G26,'Diamond '!$B$4:$E$1048576,4,FALSE)</f>
        <v>#N/A</v>
      </c>
      <c r="AK26">
        <f>VLOOKUP(G26,'system Report'!$G$1:$V$219,15,FALSE)</f>
        <v>0</v>
      </c>
      <c r="AL26" s="4">
        <f>VLOOKUP(G26,[1]SIPReport16102024180130!H:V,15,FALSE)</f>
        <v>0</v>
      </c>
      <c r="AM26" s="4">
        <f>VLOOKUP(G26,sys30oct!$H$1:$X$72,15,FALSE)</f>
        <v>0</v>
      </c>
      <c r="AN26" t="e">
        <f t="shared" ref="AN26:AN60" si="11">AJ26=AL26</f>
        <v>#N/A</v>
      </c>
      <c r="AO26" t="e">
        <f>VLOOKUP(G26,'gold small ornament'!$B$4:$E$288,4,FALSE)</f>
        <v>#N/A</v>
      </c>
      <c r="AP26">
        <f>VLOOKUP(G26,'system Report'!$G:$AF,25,FALSE)</f>
        <v>0</v>
      </c>
      <c r="AQ26" s="4">
        <f>VLOOKUP(G26,[1]SIPReport16102024180130!H$1:AG$69,25,FALSE)</f>
        <v>0</v>
      </c>
      <c r="AR26" s="4">
        <f>VLOOKUP(G26,sys30oct!$H$1:$AG$72,25,FALSE)</f>
        <v>0</v>
      </c>
      <c r="AS26" t="e">
        <f t="shared" ref="AS26:AS60" si="12">EXACT(AO26,AR26)</f>
        <v>#N/A</v>
      </c>
      <c r="AT26">
        <f>VLOOKUP(G26,'star gold'!$B$4:$E$265,4,FALSE)</f>
        <v>3.62</v>
      </c>
      <c r="AU26">
        <f>VLOOKUP(G26,'system Report'!G24:AJ242,27,FALSE)</f>
        <v>205.97</v>
      </c>
      <c r="AV26">
        <f>VLOOKUP(G26,sys30oct!$H$1:$AJ$72,27,FALSE)</f>
        <v>3.62</v>
      </c>
      <c r="AW26" t="b">
        <f t="shared" ref="AW26:AW60" si="13">EXACT(AT26,AV26)</f>
        <v>1</v>
      </c>
      <c r="AX26" s="42" t="str">
        <f>VLOOKUP(G26,'star gold'!$B$4:$J$265,7,FALSE)</f>
        <v>A</v>
      </c>
      <c r="AY26" s="42">
        <f>VLOOKUP(G26,sys30oct!$H$1:$AK$72,28,FALSE)</f>
        <v>10.86</v>
      </c>
      <c r="AZ26" s="42" t="b">
        <f t="shared" ref="AZ26:AZ60" si="14">EXACT(AX26,AY26)</f>
        <v>0</v>
      </c>
      <c r="BA26" t="e">
        <f>VLOOKUP(G26,'star silver'!$B$4:$G$93,4,FALSE)</f>
        <v>#N/A</v>
      </c>
      <c r="BB26">
        <f>VLOOKUP(G26,'system Report'!G24:AI242,29,FALSE)</f>
        <v>0</v>
      </c>
      <c r="BD26" t="e">
        <f t="shared" si="5"/>
        <v>#N/A</v>
      </c>
      <c r="BH26" t="s">
        <v>95</v>
      </c>
    </row>
    <row r="27" s="4" customFormat="1" spans="1:56">
      <c r="A27" s="5" t="s">
        <v>58</v>
      </c>
      <c r="B27" s="5" t="s">
        <v>14</v>
      </c>
      <c r="C27" s="5">
        <v>4</v>
      </c>
      <c r="D27" s="10">
        <v>45528</v>
      </c>
      <c r="E27" s="5">
        <v>148</v>
      </c>
      <c r="F27" s="5" t="s">
        <v>96</v>
      </c>
      <c r="G27" s="5">
        <v>38</v>
      </c>
      <c r="H27" s="5" t="s">
        <v>97</v>
      </c>
      <c r="I27" s="5" t="s">
        <v>94</v>
      </c>
      <c r="J27" s="1">
        <v>266110855.6</v>
      </c>
      <c r="K27" s="5"/>
      <c r="L27" s="1">
        <v>279555267.47</v>
      </c>
      <c r="M27" s="5"/>
      <c r="N27" s="1">
        <f t="shared" si="6"/>
        <v>105.05</v>
      </c>
      <c r="O27" s="39">
        <f t="shared" si="7"/>
        <v>105.052184676828</v>
      </c>
      <c r="P27" s="1">
        <f>VLOOKUP(G27,'Empwise report_aug'!$B$2:$E$248,4,0)</f>
        <v>8293623.0324</v>
      </c>
      <c r="Q27" s="1"/>
      <c r="R27" s="1"/>
      <c r="S27" s="1"/>
      <c r="T27" s="1">
        <f>VLOOKUP(G27,'Empwise report_aug'!$B$2:$E$248,3,FALSE)</f>
        <v>8614647.11</v>
      </c>
      <c r="U27" s="1">
        <f>VLOOKUP(G27,sys30oct!$H$1:$P$72,8,FALSE)</f>
        <v>8614647.11</v>
      </c>
      <c r="V27" s="1" t="b">
        <f t="shared" si="8"/>
        <v>1</v>
      </c>
      <c r="W27" s="39">
        <f t="shared" si="0"/>
        <v>103.870733892123</v>
      </c>
      <c r="X27" s="1">
        <f>VLOOKUP(G27,sys30oct!$H$1:$P$72,9,FALSE)</f>
        <v>103.87</v>
      </c>
      <c r="Y27" s="39"/>
      <c r="Z27" s="15">
        <f>VLOOKUP(G27,'Gold Ornamnet'!$B$4:$E$231,4,FALSE)</f>
        <v>417.424</v>
      </c>
      <c r="AA27" s="4">
        <f>VLOOKUP(G27,'system Report'!$G$1:$Q$219,11,FALSE)</f>
        <v>0</v>
      </c>
      <c r="AB27" t="e">
        <f>VLOOKUP(G27,sys23oct!$H$1:$S$74,11,FALSE)</f>
        <v>#N/A</v>
      </c>
      <c r="AC27">
        <f>VLOOKUP(G27,sys30oct!$H$1:$S$72,11,FALSE)</f>
        <v>417.42</v>
      </c>
      <c r="AD27" t="b">
        <f t="shared" si="9"/>
        <v>0</v>
      </c>
      <c r="AE27">
        <v>0</v>
      </c>
      <c r="AF27" s="4">
        <f>VLOOKUP(G27,[1]SIPReport16102024180130!H$1:AB$69,19)</f>
        <v>0</v>
      </c>
      <c r="AH27" s="4">
        <f>VLOOKUP(G27,sys30oct!$H$1:$AB$72,19,FALSE)</f>
        <v>0</v>
      </c>
      <c r="AI27" t="b">
        <f t="shared" si="10"/>
        <v>1</v>
      </c>
      <c r="AJ27" s="4">
        <f>VLOOKUP(G27,'Diamond '!$B$4:$E$1048576,4,FALSE)</f>
        <v>6.33</v>
      </c>
      <c r="AK27" s="4">
        <f>VLOOKUP(G27,'system Report'!$G$1:$V$219,15,FALSE)</f>
        <v>18.99</v>
      </c>
      <c r="AL27" s="4">
        <f>VLOOKUP(G27,[1]SIPReport16102024180130!H:V,15,FALSE)</f>
        <v>6.33</v>
      </c>
      <c r="AM27" s="4">
        <f>VLOOKUP(G27,sys30oct!$H$1:$X$72,15,FALSE)</f>
        <v>6.33</v>
      </c>
      <c r="AN27" t="b">
        <f t="shared" si="11"/>
        <v>1</v>
      </c>
      <c r="AO27" s="15">
        <f>VLOOKUP(G27,'gold small ornament'!$B$4:$E$288,4,FALSE)</f>
        <v>3.771</v>
      </c>
      <c r="AP27" s="4">
        <f>VLOOKUP(G27,'system Report'!$G:$AF,25,FALSE)</f>
        <v>11.31</v>
      </c>
      <c r="AQ27" s="4">
        <f>VLOOKUP(G27,[1]SIPReport16102024180130!H$1:AG$69,25,FALSE)</f>
        <v>3.77</v>
      </c>
      <c r="AR27" s="4">
        <f>VLOOKUP(G27,sys30oct!$H$1:$AG$72,25,FALSE)</f>
        <v>3.77</v>
      </c>
      <c r="AS27" t="b">
        <v>1</v>
      </c>
      <c r="AT27" s="41">
        <f>VLOOKUP(G27,'star gold'!$B$4:$E$265,4,FALSE)</f>
        <v>101.877</v>
      </c>
      <c r="AU27" s="42">
        <f>VLOOKUP(G27,'system Report'!G25:AJ243,27,FALSE)</f>
        <v>1407.46</v>
      </c>
      <c r="AV27" s="42">
        <f>VLOOKUP(G27,sys30oct!$H$1:$AJ$72,27,FALSE)</f>
        <v>99.12</v>
      </c>
      <c r="AW27" s="42" t="b">
        <f t="shared" si="13"/>
        <v>0</v>
      </c>
      <c r="AX27" s="42" t="str">
        <f>VLOOKUP(G27,'star gold'!$B$4:$J$265,7,FALSE)</f>
        <v>B</v>
      </c>
      <c r="AY27" s="42">
        <f>VLOOKUP(G27,sys30oct!$H$1:$AK$72,28,FALSE)</f>
        <v>297.36</v>
      </c>
      <c r="AZ27" s="42" t="b">
        <f t="shared" si="14"/>
        <v>0</v>
      </c>
      <c r="BA27" s="4" t="e">
        <f>VLOOKUP(G27,'star silver'!$B$4:$G$93,4,FALSE)</f>
        <v>#N/A</v>
      </c>
      <c r="BB27" s="4">
        <f>VLOOKUP(G27,'system Report'!G25:AI243,29,FALSE)</f>
        <v>0</v>
      </c>
      <c r="BD27" s="4" t="e">
        <f t="shared" si="5"/>
        <v>#N/A</v>
      </c>
    </row>
    <row r="28" spans="1:56">
      <c r="A28" s="1" t="s">
        <v>58</v>
      </c>
      <c r="B28" s="5" t="s">
        <v>14</v>
      </c>
      <c r="C28" s="1">
        <v>4</v>
      </c>
      <c r="D28" s="10">
        <v>45528</v>
      </c>
      <c r="E28" s="1">
        <v>148</v>
      </c>
      <c r="F28" s="1" t="s">
        <v>98</v>
      </c>
      <c r="G28" s="1">
        <v>73</v>
      </c>
      <c r="H28" s="1" t="s">
        <v>93</v>
      </c>
      <c r="I28" s="1" t="s">
        <v>94</v>
      </c>
      <c r="J28" s="1">
        <v>266110855.6</v>
      </c>
      <c r="K28" s="1"/>
      <c r="L28" s="1">
        <v>279555267.47</v>
      </c>
      <c r="M28" s="1"/>
      <c r="N28" s="1">
        <f t="shared" si="6"/>
        <v>105.05</v>
      </c>
      <c r="O28" s="39">
        <f t="shared" si="7"/>
        <v>105.052184676828</v>
      </c>
      <c r="P28" s="1">
        <f>VLOOKUP(G28,'Empwise report_aug'!$B$2:$E$248,4,0)</f>
        <v>9953792.6984</v>
      </c>
      <c r="Q28" s="1"/>
      <c r="R28" s="1"/>
      <c r="S28" s="1"/>
      <c r="T28" s="1">
        <f>VLOOKUP(G28,'Empwise report_aug'!$B$2:$E$248,3,FALSE)</f>
        <v>9681841.04</v>
      </c>
      <c r="U28" s="1">
        <f>VLOOKUP(G28,sys30oct!$H$1:$P$72,8,FALSE)</f>
        <v>9681841.04</v>
      </c>
      <c r="V28" s="1" t="b">
        <f t="shared" si="8"/>
        <v>1</v>
      </c>
      <c r="W28" s="39">
        <f t="shared" si="0"/>
        <v>97.2678589293535</v>
      </c>
      <c r="X28" s="1">
        <f>VLOOKUP(G28,sys30oct!$H$1:$P$72,9,FALSE)</f>
        <v>97.27</v>
      </c>
      <c r="Y28" s="39"/>
      <c r="Z28" s="14">
        <f>VLOOKUP(G28,'Gold Ornamnet'!$B$4:$E$231,4,FALSE)</f>
        <v>549.509</v>
      </c>
      <c r="AA28">
        <f>VLOOKUP(G28,'system Report'!$G$1:$Q$219,11,FALSE)</f>
        <v>0</v>
      </c>
      <c r="AB28" t="e">
        <f>VLOOKUP(G28,sys23oct!$H$1:$S$74,11,FALSE)</f>
        <v>#N/A</v>
      </c>
      <c r="AC28">
        <f>VLOOKUP(G28,sys30oct!$H$1:$S$72,11,FALSE)</f>
        <v>549.51</v>
      </c>
      <c r="AD28" t="b">
        <f t="shared" si="9"/>
        <v>0</v>
      </c>
      <c r="AE28">
        <v>0</v>
      </c>
      <c r="AF28" s="4">
        <f>VLOOKUP(G28,[1]SIPReport16102024180130!H$1:AB$69,19)</f>
        <v>0</v>
      </c>
      <c r="AG28" s="4"/>
      <c r="AH28" s="4">
        <f>VLOOKUP(G28,sys30oct!$H$1:$AB$72,19,FALSE)</f>
        <v>0</v>
      </c>
      <c r="AI28" t="b">
        <f t="shared" si="10"/>
        <v>1</v>
      </c>
      <c r="AJ28">
        <f>VLOOKUP(G28,'Diamond '!$B$4:$E$1048576,4,FALSE)</f>
        <v>7.64</v>
      </c>
      <c r="AK28">
        <f>VLOOKUP(G28,'system Report'!$G$1:$V$219,15,FALSE)</f>
        <v>22.92</v>
      </c>
      <c r="AL28" s="4">
        <f>VLOOKUP(G28,[1]SIPReport16102024180130!H:V,15,FALSE)</f>
        <v>7.64</v>
      </c>
      <c r="AM28" s="4">
        <f>VLOOKUP(G28,sys30oct!$H$1:$X$72,15,FALSE)</f>
        <v>7.64</v>
      </c>
      <c r="AN28" t="b">
        <f t="shared" si="11"/>
        <v>1</v>
      </c>
      <c r="AO28" s="14">
        <f>VLOOKUP(G28,'gold small ornament'!$B$4:$E$288,4,FALSE)</f>
        <v>4.141</v>
      </c>
      <c r="AP28">
        <f>VLOOKUP(G28,'system Report'!$G:$AF,25,FALSE)</f>
        <v>12.42</v>
      </c>
      <c r="AQ28" s="4">
        <f>VLOOKUP(G28,[1]SIPReport16102024180130!H$1:AG$69,25,FALSE)</f>
        <v>4.14</v>
      </c>
      <c r="AR28" s="4">
        <f>VLOOKUP(G28,sys30oct!$H$1:$AG$72,25,FALSE)</f>
        <v>4.14</v>
      </c>
      <c r="AS28" t="b">
        <v>1</v>
      </c>
      <c r="AT28">
        <f>VLOOKUP(G28,'star gold'!$B$4:$E$265,4,FALSE)</f>
        <v>18.65</v>
      </c>
      <c r="AU28" s="42">
        <f>VLOOKUP(G28,'system Report'!G26:AJ244,27,FALSE)</f>
        <v>1593.72</v>
      </c>
      <c r="AV28" s="42">
        <f>VLOOKUP(G28,sys30oct!$H$1:$AJ$72,27,FALSE)</f>
        <v>18.65</v>
      </c>
      <c r="AW28" s="42" t="b">
        <f t="shared" si="13"/>
        <v>1</v>
      </c>
      <c r="AX28" s="42" t="str">
        <f>VLOOKUP(G28,'star gold'!$B$4:$J$265,7,FALSE)</f>
        <v>A</v>
      </c>
      <c r="AY28" s="42">
        <f>VLOOKUP(G28,sys30oct!$H$1:$AK$72,28,FALSE)</f>
        <v>74.6</v>
      </c>
      <c r="AZ28" s="42" t="b">
        <f t="shared" si="14"/>
        <v>0</v>
      </c>
      <c r="BA28" t="e">
        <f>VLOOKUP(G28,'star silver'!$B$4:$G$93,4,FALSE)</f>
        <v>#N/A</v>
      </c>
      <c r="BB28">
        <f>VLOOKUP(G28,'system Report'!G26:AI244,29,FALSE)</f>
        <v>0</v>
      </c>
      <c r="BD28" t="e">
        <f t="shared" si="5"/>
        <v>#N/A</v>
      </c>
    </row>
    <row r="29" spans="1:56">
      <c r="A29" s="1" t="s">
        <v>58</v>
      </c>
      <c r="B29" s="5" t="s">
        <v>14</v>
      </c>
      <c r="C29" s="1">
        <v>4</v>
      </c>
      <c r="D29" s="10">
        <v>45528</v>
      </c>
      <c r="E29" s="1">
        <v>148</v>
      </c>
      <c r="F29" s="1" t="s">
        <v>99</v>
      </c>
      <c r="G29" s="1">
        <v>76</v>
      </c>
      <c r="H29" s="1" t="s">
        <v>97</v>
      </c>
      <c r="I29" s="1" t="s">
        <v>94</v>
      </c>
      <c r="J29" s="1">
        <v>266110855.6</v>
      </c>
      <c r="K29" s="1"/>
      <c r="L29" s="1">
        <v>279555267.47</v>
      </c>
      <c r="M29" s="1"/>
      <c r="N29" s="1">
        <f t="shared" si="6"/>
        <v>105.05</v>
      </c>
      <c r="O29" s="39">
        <f t="shared" si="7"/>
        <v>105.052184676828</v>
      </c>
      <c r="P29" s="1">
        <f>VLOOKUP(G29,'Empwise report_aug'!$B$2:$E$248,4,0)</f>
        <v>8293623.0324</v>
      </c>
      <c r="Q29" s="1"/>
      <c r="R29" s="1"/>
      <c r="S29" s="1"/>
      <c r="T29" s="1">
        <f>VLOOKUP(G29,'Empwise report_aug'!$B$2:$E$248,3,FALSE)</f>
        <v>8430802.67</v>
      </c>
      <c r="U29" s="1">
        <f>VLOOKUP(G29,sys30oct!$H$1:$P$72,8,FALSE)</f>
        <v>8430802.67</v>
      </c>
      <c r="V29" s="1" t="b">
        <f t="shared" si="8"/>
        <v>1</v>
      </c>
      <c r="W29" s="39">
        <f t="shared" si="0"/>
        <v>101.654037530571</v>
      </c>
      <c r="X29" s="1">
        <f>VLOOKUP(G29,sys30oct!$H$1:$P$72,9,FALSE)</f>
        <v>101.65</v>
      </c>
      <c r="Y29" s="39"/>
      <c r="Z29" s="14">
        <f>VLOOKUP(G29,'Gold Ornamnet'!$B$4:$E$231,4,FALSE)</f>
        <v>201.37</v>
      </c>
      <c r="AA29">
        <f>VLOOKUP(G29,'system Report'!$G$1:$Q$219,11,FALSE)</f>
        <v>0</v>
      </c>
      <c r="AB29" t="e">
        <f>VLOOKUP(G29,sys23oct!$H$1:$S$74,11,FALSE)</f>
        <v>#N/A</v>
      </c>
      <c r="AC29">
        <f>VLOOKUP(G29,sys30oct!$H$1:$S$72,11,FALSE)</f>
        <v>201.37</v>
      </c>
      <c r="AD29" t="b">
        <f t="shared" si="9"/>
        <v>1</v>
      </c>
      <c r="AE29">
        <v>0</v>
      </c>
      <c r="AF29" s="4">
        <f>VLOOKUP(G29,[1]SIPReport16102024180130!H$1:AB$69,19)</f>
        <v>0</v>
      </c>
      <c r="AG29" s="4"/>
      <c r="AH29" s="4">
        <f>VLOOKUP(G29,sys30oct!$H$1:$AB$72,19,FALSE)</f>
        <v>0</v>
      </c>
      <c r="AI29" t="b">
        <f t="shared" si="10"/>
        <v>1</v>
      </c>
      <c r="AJ29">
        <f>VLOOKUP(G29,'Diamond '!$B$4:$E$1048576,4,FALSE)</f>
        <v>6.77</v>
      </c>
      <c r="AK29">
        <f>VLOOKUP(G29,'system Report'!$G$1:$V$219,15,FALSE)</f>
        <v>20.31</v>
      </c>
      <c r="AL29" s="4">
        <f>VLOOKUP(G29,[1]SIPReport16102024180130!H:V,15,FALSE)</f>
        <v>6.77</v>
      </c>
      <c r="AM29" s="4">
        <f>VLOOKUP(G29,sys30oct!$H$1:$X$72,15,FALSE)</f>
        <v>6.77</v>
      </c>
      <c r="AN29" t="b">
        <f t="shared" si="11"/>
        <v>1</v>
      </c>
      <c r="AO29">
        <f>VLOOKUP(G29,'gold small ornament'!$B$4:$E$288,4,FALSE)</f>
        <v>20.43</v>
      </c>
      <c r="AP29">
        <f>VLOOKUP(G29,'system Report'!$G:$AF,25,FALSE)</f>
        <v>40.41</v>
      </c>
      <c r="AQ29" s="4">
        <f>VLOOKUP(G29,[1]SIPReport16102024180130!H$1:AG$69,25,FALSE)</f>
        <v>20.43</v>
      </c>
      <c r="AR29" s="4">
        <f>VLOOKUP(G29,sys30oct!$H$1:$AG$72,25,FALSE)</f>
        <v>20.43</v>
      </c>
      <c r="AS29" t="b">
        <f t="shared" si="12"/>
        <v>1</v>
      </c>
      <c r="AT29">
        <f>VLOOKUP(G29,'star gold'!$B$4:$E$265,4,FALSE)</f>
        <v>170.102</v>
      </c>
      <c r="AU29">
        <f>VLOOKUP(G29,'system Report'!G27:AJ245,27,FALSE)</f>
        <v>1553.95</v>
      </c>
      <c r="AV29">
        <f>VLOOKUP(G29,sys30oct!$H$1:$AJ$72,27,FALSE)</f>
        <v>170.1</v>
      </c>
      <c r="AW29" t="b">
        <v>1</v>
      </c>
      <c r="AX29" s="42" t="str">
        <f>VLOOKUP(G29,'star gold'!$B$4:$J$265,7,FALSE)</f>
        <v>B</v>
      </c>
      <c r="AY29" s="42">
        <f>VLOOKUP(G29,sys30oct!$H$1:$AK$72,28,FALSE)</f>
        <v>510.3</v>
      </c>
      <c r="AZ29" s="42" t="b">
        <f t="shared" si="14"/>
        <v>0</v>
      </c>
      <c r="BA29" t="e">
        <f>VLOOKUP(G29,'star silver'!$B$4:$G$93,4,FALSE)</f>
        <v>#N/A</v>
      </c>
      <c r="BB29">
        <f>VLOOKUP(G29,'system Report'!G27:AI245,29,FALSE)</f>
        <v>0</v>
      </c>
      <c r="BD29" t="e">
        <f t="shared" si="5"/>
        <v>#N/A</v>
      </c>
    </row>
    <row r="30" spans="1:56">
      <c r="A30" s="1" t="s">
        <v>58</v>
      </c>
      <c r="B30" s="5" t="s">
        <v>14</v>
      </c>
      <c r="C30" s="1">
        <v>4</v>
      </c>
      <c r="D30" s="10">
        <v>45528</v>
      </c>
      <c r="E30" s="1">
        <v>148</v>
      </c>
      <c r="F30" s="1" t="s">
        <v>100</v>
      </c>
      <c r="G30" s="1">
        <v>406</v>
      </c>
      <c r="H30" s="1" t="s">
        <v>93</v>
      </c>
      <c r="I30" s="1" t="s">
        <v>94</v>
      </c>
      <c r="J30" s="1">
        <v>266110855.6</v>
      </c>
      <c r="K30" s="1"/>
      <c r="L30" s="1">
        <v>279555267.47</v>
      </c>
      <c r="M30" s="1"/>
      <c r="N30" s="1">
        <f t="shared" si="6"/>
        <v>105.05</v>
      </c>
      <c r="O30" s="39">
        <f t="shared" si="7"/>
        <v>105.052184676828</v>
      </c>
      <c r="P30" s="1">
        <f>VLOOKUP(G30,'Empwise report_aug'!$B$2:$E$248,4,0)</f>
        <v>9953792.6984</v>
      </c>
      <c r="Q30" s="1"/>
      <c r="R30" s="1"/>
      <c r="S30" s="1"/>
      <c r="T30" s="1">
        <f>VLOOKUP(G30,'Empwise report_aug'!$B$2:$E$248,3,FALSE)</f>
        <v>9666183.81</v>
      </c>
      <c r="U30" s="1">
        <f>VLOOKUP(G30,sys30oct!$H$1:$P$72,8,FALSE)</f>
        <v>9666183.81</v>
      </c>
      <c r="V30" s="1" t="b">
        <f t="shared" si="8"/>
        <v>1</v>
      </c>
      <c r="W30" s="39">
        <f t="shared" si="0"/>
        <v>97.1105597924876</v>
      </c>
      <c r="X30" s="1">
        <f>VLOOKUP(G30,sys30oct!$H$1:$P$72,9,FALSE)</f>
        <v>97.11</v>
      </c>
      <c r="Y30" s="39"/>
      <c r="Z30" s="14">
        <f>VLOOKUP(G30,'Gold Ornamnet'!$B$4:$E$231,4,FALSE)</f>
        <v>472.71</v>
      </c>
      <c r="AA30">
        <f>VLOOKUP(G30,'system Report'!$G$1:$Q$219,11,FALSE)</f>
        <v>0</v>
      </c>
      <c r="AB30" t="e">
        <f>VLOOKUP(G30,sys23oct!$H$1:$S$74,11,FALSE)</f>
        <v>#N/A</v>
      </c>
      <c r="AC30">
        <f>VLOOKUP(G30,sys30oct!$H$1:$S$72,11,FALSE)</f>
        <v>472.71</v>
      </c>
      <c r="AD30" t="b">
        <f t="shared" si="9"/>
        <v>1</v>
      </c>
      <c r="AE30">
        <v>0</v>
      </c>
      <c r="AF30" s="4">
        <f>VLOOKUP(G30,[1]SIPReport16102024180130!H$1:AB$69,19)</f>
        <v>0</v>
      </c>
      <c r="AG30" s="4"/>
      <c r="AH30" s="4">
        <f>VLOOKUP(G30,sys30oct!$H$1:$AB$72,19,FALSE)</f>
        <v>0</v>
      </c>
      <c r="AI30" t="b">
        <f t="shared" si="10"/>
        <v>1</v>
      </c>
      <c r="AJ30">
        <f>VLOOKUP(G30,'Diamond '!$B$4:$E$1048576,4,FALSE)</f>
        <v>12.05</v>
      </c>
      <c r="AK30">
        <f>VLOOKUP(G30,'system Report'!$G$1:$V$219,15,FALSE)</f>
        <v>36.15</v>
      </c>
      <c r="AL30" s="4">
        <f>VLOOKUP(G30,[1]SIPReport16102024180130!H:V,15,FALSE)</f>
        <v>12.05</v>
      </c>
      <c r="AM30" s="4">
        <f>VLOOKUP(G30,sys30oct!$H$1:$X$72,15,FALSE)</f>
        <v>12.05</v>
      </c>
      <c r="AN30" t="b">
        <f t="shared" si="11"/>
        <v>1</v>
      </c>
      <c r="AO30">
        <f>VLOOKUP(G30,'gold small ornament'!$B$4:$E$288,4,FALSE)</f>
        <v>5.66</v>
      </c>
      <c r="AP30">
        <f>VLOOKUP(G30,'system Report'!$G:$AF,25,FALSE)</f>
        <v>16.92</v>
      </c>
      <c r="AQ30" s="4">
        <f>VLOOKUP(G30,[1]SIPReport16102024180130!H$1:AG$69,25,FALSE)</f>
        <v>5.66</v>
      </c>
      <c r="AR30" s="4">
        <f>VLOOKUP(G30,sys30oct!$H$1:$AG$72,25,FALSE)</f>
        <v>5.66</v>
      </c>
      <c r="AS30" t="b">
        <f t="shared" si="12"/>
        <v>1</v>
      </c>
      <c r="AT30" s="14">
        <f>VLOOKUP(G30,'star gold'!$B$4:$E$265,4,FALSE)</f>
        <v>94.212</v>
      </c>
      <c r="AU30" s="42">
        <f>VLOOKUP(G30,'system Report'!G28:AJ246,27,FALSE)</f>
        <v>1391.27</v>
      </c>
      <c r="AV30" s="42">
        <f>VLOOKUP(G30,sys30oct!$H$1:$AJ$72,27,FALSE)</f>
        <v>94.21</v>
      </c>
      <c r="AW30" s="42" t="b">
        <v>1</v>
      </c>
      <c r="AX30" s="42" t="str">
        <f>VLOOKUP(G30,'star gold'!$B$4:$J$265,7,FALSE)</f>
        <v>A</v>
      </c>
      <c r="AY30" s="42">
        <f>VLOOKUP(G30,sys30oct!$H$1:$AK$72,28,FALSE)</f>
        <v>376.84</v>
      </c>
      <c r="AZ30" s="42" t="b">
        <f t="shared" si="14"/>
        <v>0</v>
      </c>
      <c r="BA30" t="e">
        <f>VLOOKUP(G30,'star silver'!$B$4:$G$93,4,FALSE)</f>
        <v>#N/A</v>
      </c>
      <c r="BB30">
        <f>VLOOKUP(G30,'system Report'!G28:AI246,29,FALSE)</f>
        <v>0</v>
      </c>
      <c r="BD30" t="e">
        <f t="shared" si="5"/>
        <v>#N/A</v>
      </c>
    </row>
    <row r="31" spans="1:56">
      <c r="A31" s="1" t="s">
        <v>58</v>
      </c>
      <c r="B31" s="5" t="s">
        <v>14</v>
      </c>
      <c r="C31" s="1">
        <v>4</v>
      </c>
      <c r="D31" s="10">
        <v>45528</v>
      </c>
      <c r="E31" s="1">
        <v>148</v>
      </c>
      <c r="F31" s="1" t="s">
        <v>101</v>
      </c>
      <c r="G31" s="1">
        <v>522</v>
      </c>
      <c r="H31" s="1" t="s">
        <v>97</v>
      </c>
      <c r="I31" s="1" t="s">
        <v>94</v>
      </c>
      <c r="J31" s="1">
        <v>266110855.6</v>
      </c>
      <c r="K31" s="1"/>
      <c r="L31" s="1">
        <v>279555267.47</v>
      </c>
      <c r="M31" s="1"/>
      <c r="N31" s="1">
        <f t="shared" si="6"/>
        <v>105.05</v>
      </c>
      <c r="O31" s="39">
        <f t="shared" si="7"/>
        <v>105.052184676828</v>
      </c>
      <c r="P31" s="1">
        <f>VLOOKUP(G31,'Empwise report_aug'!$B$2:$E$248,4,0)</f>
        <v>8293623.0324</v>
      </c>
      <c r="Q31" s="1"/>
      <c r="R31" s="1"/>
      <c r="S31" s="1"/>
      <c r="T31" s="1">
        <f>VLOOKUP(G31,'Empwise report_aug'!$B$2:$E$248,3,FALSE)</f>
        <v>11294448.02</v>
      </c>
      <c r="U31" s="1">
        <f>VLOOKUP(G31,sys30oct!$H$1:$P$72,8,FALSE)</f>
        <v>11294448.02</v>
      </c>
      <c r="V31" s="1" t="b">
        <f t="shared" si="8"/>
        <v>1</v>
      </c>
      <c r="W31" s="39">
        <f t="shared" si="0"/>
        <v>136.18231713543</v>
      </c>
      <c r="X31" s="1">
        <f>VLOOKUP(G31,sys30oct!$H$1:$P$72,9,FALSE)</f>
        <v>136.18</v>
      </c>
      <c r="Y31" s="39"/>
      <c r="Z31" s="14">
        <f>VLOOKUP(G31,'Gold Ornamnet'!$B$4:$E$231,4,FALSE)</f>
        <v>476.45</v>
      </c>
      <c r="AA31">
        <f>VLOOKUP(G31,'system Report'!$G$1:$Q$219,11,FALSE)</f>
        <v>0</v>
      </c>
      <c r="AB31" t="e">
        <f>VLOOKUP(G31,sys23oct!$H$1:$S$74,11,FALSE)</f>
        <v>#N/A</v>
      </c>
      <c r="AC31">
        <f>VLOOKUP(G31,sys30oct!$H$1:$S$72,11,FALSE)</f>
        <v>476.45</v>
      </c>
      <c r="AD31" t="b">
        <f t="shared" si="9"/>
        <v>1</v>
      </c>
      <c r="AE31">
        <v>0</v>
      </c>
      <c r="AF31" s="4">
        <f>VLOOKUP(G31,[1]SIPReport16102024180130!H$1:AB$69,19)</f>
        <v>0</v>
      </c>
      <c r="AG31" s="4"/>
      <c r="AH31" s="4">
        <f>VLOOKUP(G31,sys30oct!$H$1:$AB$72,19,FALSE)</f>
        <v>0</v>
      </c>
      <c r="AI31" t="b">
        <f t="shared" si="10"/>
        <v>1</v>
      </c>
      <c r="AJ31">
        <f>VLOOKUP(G31,'Diamond '!$B$4:$E$1048576,4,FALSE)</f>
        <v>8.81</v>
      </c>
      <c r="AK31">
        <f>VLOOKUP(G31,'system Report'!$G$1:$V$219,15,FALSE)</f>
        <v>26.43</v>
      </c>
      <c r="AL31" s="4">
        <f>VLOOKUP(G31,[1]SIPReport16102024180130!H:V,15,FALSE)</f>
        <v>8.81</v>
      </c>
      <c r="AM31" s="4">
        <f>VLOOKUP(G31,sys30oct!$H$1:$X$72,15,FALSE)</f>
        <v>8.81</v>
      </c>
      <c r="AN31" t="b">
        <f t="shared" si="11"/>
        <v>1</v>
      </c>
      <c r="AO31" s="14">
        <f>VLOOKUP(G31,'gold small ornament'!$B$4:$E$288,4,FALSE)</f>
        <v>10.864</v>
      </c>
      <c r="AP31">
        <f>VLOOKUP(G31,'system Report'!$G:$AF,25,FALSE)</f>
        <v>32.58</v>
      </c>
      <c r="AQ31" s="4">
        <f>VLOOKUP(G31,[1]SIPReport16102024180130!H$1:AG$69,25,FALSE)</f>
        <v>10.86</v>
      </c>
      <c r="AR31" s="4">
        <f>VLOOKUP(G31,sys30oct!$H$1:$AG$72,25,FALSE)</f>
        <v>10.86</v>
      </c>
      <c r="AS31" t="s">
        <v>102</v>
      </c>
      <c r="AT31">
        <f>VLOOKUP(G31,'star gold'!$B$4:$E$265,4,FALSE)</f>
        <v>211.35</v>
      </c>
      <c r="AU31">
        <f>VLOOKUP(G31,'system Report'!G29:AJ247,27,FALSE)</f>
        <v>1560.85</v>
      </c>
      <c r="AV31">
        <f>VLOOKUP(G31,sys30oct!$H$1:$AJ$72,27,FALSE)</f>
        <v>211.35</v>
      </c>
      <c r="AW31" t="b">
        <f t="shared" si="13"/>
        <v>1</v>
      </c>
      <c r="AX31" s="42" t="str">
        <f>VLOOKUP(G31,'star gold'!$B$4:$J$265,7,FALSE)</f>
        <v>B</v>
      </c>
      <c r="AY31" s="42">
        <f>VLOOKUP(G31,sys30oct!$H$1:$AK$72,28,FALSE)</f>
        <v>634.05</v>
      </c>
      <c r="AZ31" s="42" t="b">
        <f t="shared" si="14"/>
        <v>0</v>
      </c>
      <c r="BA31" t="e">
        <f>VLOOKUP(G31,'star silver'!$B$4:$G$93,4,FALSE)</f>
        <v>#N/A</v>
      </c>
      <c r="BB31">
        <f>VLOOKUP(G31,'system Report'!G29:AI247,29,FALSE)</f>
        <v>0</v>
      </c>
      <c r="BD31" t="e">
        <f t="shared" si="5"/>
        <v>#N/A</v>
      </c>
    </row>
    <row r="32" spans="1:56">
      <c r="A32" s="1" t="s">
        <v>58</v>
      </c>
      <c r="B32" s="5" t="s">
        <v>14</v>
      </c>
      <c r="C32" s="1">
        <v>4</v>
      </c>
      <c r="D32" s="10">
        <v>45528</v>
      </c>
      <c r="E32" s="1">
        <v>148</v>
      </c>
      <c r="F32" s="1" t="s">
        <v>103</v>
      </c>
      <c r="G32" s="1">
        <v>871</v>
      </c>
      <c r="H32" s="1" t="s">
        <v>97</v>
      </c>
      <c r="I32" s="1" t="s">
        <v>94</v>
      </c>
      <c r="J32" s="1">
        <v>266110855.6</v>
      </c>
      <c r="K32" s="1"/>
      <c r="L32" s="1">
        <v>279555267.47</v>
      </c>
      <c r="M32" s="1"/>
      <c r="N32" s="1">
        <f t="shared" si="6"/>
        <v>105.05</v>
      </c>
      <c r="O32" s="39">
        <f t="shared" si="7"/>
        <v>105.052184676828</v>
      </c>
      <c r="P32" s="1">
        <f>VLOOKUP(G32,'Empwise report_aug'!$B$2:$E$248,4,0)</f>
        <v>8293623.0324</v>
      </c>
      <c r="Q32" s="1"/>
      <c r="R32" s="1"/>
      <c r="S32" s="1"/>
      <c r="T32" s="1">
        <f>VLOOKUP(G32,'Empwise report_aug'!$B$2:$E$248,3,FALSE)</f>
        <v>9959219.33</v>
      </c>
      <c r="U32" s="1">
        <f>VLOOKUP(G32,sys30oct!$H$1:$P$72,8,FALSE)</f>
        <v>9959219.33</v>
      </c>
      <c r="V32" s="1" t="b">
        <f t="shared" si="8"/>
        <v>1</v>
      </c>
      <c r="W32" s="39">
        <f t="shared" si="0"/>
        <v>120.082855117639</v>
      </c>
      <c r="X32" s="1">
        <f>VLOOKUP(G32,sys30oct!$H$1:$P$72,9,FALSE)</f>
        <v>120.08</v>
      </c>
      <c r="Y32" s="39"/>
      <c r="Z32" s="14">
        <f>VLOOKUP(G32,'Gold Ornamnet'!$B$4:$E$231,4,FALSE)</f>
        <v>358.4</v>
      </c>
      <c r="AA32">
        <f>VLOOKUP(G32,'system Report'!$G$1:$Q$219,11,FALSE)</f>
        <v>0</v>
      </c>
      <c r="AB32" t="e">
        <f>VLOOKUP(G32,sys23oct!$H$1:$S$74,11,FALSE)</f>
        <v>#N/A</v>
      </c>
      <c r="AC32">
        <f>VLOOKUP(G32,sys30oct!$H$1:$S$72,11,FALSE)</f>
        <v>358.4</v>
      </c>
      <c r="AD32" t="b">
        <f t="shared" si="9"/>
        <v>1</v>
      </c>
      <c r="AE32">
        <v>0</v>
      </c>
      <c r="AF32" s="4">
        <f>VLOOKUP(G32,[1]SIPReport16102024180130!H$1:AB$69,19)</f>
        <v>0</v>
      </c>
      <c r="AG32" s="4"/>
      <c r="AH32" s="4">
        <f>VLOOKUP(G32,sys30oct!$H$1:$AB$72,19,FALSE)</f>
        <v>0</v>
      </c>
      <c r="AI32" t="b">
        <f t="shared" si="10"/>
        <v>1</v>
      </c>
      <c r="AJ32" s="42">
        <f>VLOOKUP(G32,'Diamond '!$B$4:$E$1048576,4,FALSE)</f>
        <v>6.19</v>
      </c>
      <c r="AK32" s="42">
        <f>VLOOKUP(G32,'system Report'!$G$1:$V$219,15,FALSE)</f>
        <v>18.09</v>
      </c>
      <c r="AL32" s="42">
        <f>VLOOKUP(G32,[1]SIPReport16102024180130!H:V,15,FALSE)</f>
        <v>6.03</v>
      </c>
      <c r="AM32" s="42">
        <f>VLOOKUP(G32,sys30oct!$H$1:$X$72,15,FALSE)</f>
        <v>6.03</v>
      </c>
      <c r="AN32" s="42" t="b">
        <f t="shared" si="11"/>
        <v>0</v>
      </c>
      <c r="AO32">
        <f>VLOOKUP(G32,'gold small ornament'!$B$4:$E$288,4,FALSE)</f>
        <v>9.46</v>
      </c>
      <c r="AP32">
        <f>VLOOKUP(G32,'system Report'!$G:$AF,25,FALSE)</f>
        <v>28.38</v>
      </c>
      <c r="AQ32" s="4">
        <f>VLOOKUP(G32,[1]SIPReport16102024180130!H$1:AG$69,25,FALSE)</f>
        <v>9.46</v>
      </c>
      <c r="AR32" s="4">
        <f>VLOOKUP(G32,sys30oct!$H$1:$AG$72,25,FALSE)</f>
        <v>9.46</v>
      </c>
      <c r="AS32" t="b">
        <f t="shared" si="12"/>
        <v>1</v>
      </c>
      <c r="AT32">
        <f>VLOOKUP(G32,'star gold'!$B$4:$E$265,4,FALSE)</f>
        <v>209.34</v>
      </c>
      <c r="AU32" s="42">
        <f>VLOOKUP(G32,'system Report'!G30:AJ248,27,FALSE)</f>
        <v>1869.55</v>
      </c>
      <c r="AV32" s="42">
        <f>VLOOKUP(G32,sys30oct!$H$1:$AJ$72,27,FALSE)</f>
        <v>209.34</v>
      </c>
      <c r="AW32" s="42" t="b">
        <f t="shared" si="13"/>
        <v>1</v>
      </c>
      <c r="AX32" s="42" t="str">
        <f>VLOOKUP(G32,'star gold'!$B$4:$J$265,7,FALSE)</f>
        <v>B</v>
      </c>
      <c r="AY32" s="42">
        <f>VLOOKUP(G32,sys30oct!$H$1:$AK$72,28,FALSE)</f>
        <v>628.02</v>
      </c>
      <c r="AZ32" s="42" t="b">
        <f t="shared" si="14"/>
        <v>0</v>
      </c>
      <c r="BA32" t="e">
        <f>VLOOKUP(G32,'star silver'!$B$4:$G$93,4,FALSE)</f>
        <v>#N/A</v>
      </c>
      <c r="BB32">
        <f>VLOOKUP(G32,'system Report'!G30:AI248,29,FALSE)</f>
        <v>0</v>
      </c>
      <c r="BD32" t="e">
        <f t="shared" si="5"/>
        <v>#N/A</v>
      </c>
    </row>
    <row r="33" spans="1:56">
      <c r="A33" s="1" t="s">
        <v>58</v>
      </c>
      <c r="B33" s="5" t="s">
        <v>14</v>
      </c>
      <c r="C33" s="1">
        <v>4</v>
      </c>
      <c r="D33" s="10">
        <v>45528</v>
      </c>
      <c r="E33" s="1">
        <v>148</v>
      </c>
      <c r="F33" s="1" t="s">
        <v>104</v>
      </c>
      <c r="G33" s="1">
        <v>931</v>
      </c>
      <c r="H33" s="1" t="s">
        <v>97</v>
      </c>
      <c r="I33" s="1" t="s">
        <v>94</v>
      </c>
      <c r="J33" s="1">
        <v>266110855.6</v>
      </c>
      <c r="K33" s="1"/>
      <c r="L33" s="1">
        <v>279555267.47</v>
      </c>
      <c r="M33" s="1"/>
      <c r="N33" s="1">
        <f t="shared" si="6"/>
        <v>105.05</v>
      </c>
      <c r="O33" s="39">
        <f t="shared" si="7"/>
        <v>105.052184676828</v>
      </c>
      <c r="P33" s="1">
        <f>VLOOKUP(G33,'Empwise report_aug'!$B$2:$E$248,4,0)</f>
        <v>8293623.0324</v>
      </c>
      <c r="Q33" s="1"/>
      <c r="R33" s="1"/>
      <c r="S33" s="1"/>
      <c r="T33" s="1">
        <f>VLOOKUP(G33,'Empwise report_aug'!$B$2:$E$248,3,FALSE)</f>
        <v>7958658.59</v>
      </c>
      <c r="U33" s="1">
        <f>VLOOKUP(G33,sys30oct!$H$1:$P$72,8,FALSE)</f>
        <v>7958658.59</v>
      </c>
      <c r="V33" s="1" t="b">
        <f t="shared" si="8"/>
        <v>1</v>
      </c>
      <c r="W33" s="39">
        <f t="shared" si="0"/>
        <v>95.9611807639264</v>
      </c>
      <c r="X33" s="1">
        <f>VLOOKUP(G33,sys30oct!$H$1:$P$72,9,FALSE)</f>
        <v>95.96</v>
      </c>
      <c r="Y33" s="39"/>
      <c r="Z33" s="14">
        <f>VLOOKUP(G33,'Gold Ornamnet'!$B$4:$E$231,4,FALSE)</f>
        <v>224.03</v>
      </c>
      <c r="AA33">
        <f>VLOOKUP(G33,'system Report'!$G$1:$Q$219,11,FALSE)</f>
        <v>0</v>
      </c>
      <c r="AB33" t="e">
        <f>VLOOKUP(G33,sys23oct!$H$1:$S$74,11,FALSE)</f>
        <v>#N/A</v>
      </c>
      <c r="AC33">
        <f>VLOOKUP(G33,sys30oct!$H$1:$S$72,11,FALSE)</f>
        <v>224.03</v>
      </c>
      <c r="AD33" t="b">
        <f t="shared" si="9"/>
        <v>1</v>
      </c>
      <c r="AE33">
        <v>0</v>
      </c>
      <c r="AF33" s="4">
        <f>VLOOKUP(G33,[1]SIPReport16102024180130!H$1:AB$69,19)</f>
        <v>0</v>
      </c>
      <c r="AG33" s="4"/>
      <c r="AH33" s="4">
        <f>VLOOKUP(G33,sys30oct!$H$1:$AB$72,19,FALSE)</f>
        <v>0</v>
      </c>
      <c r="AI33" t="b">
        <f t="shared" si="10"/>
        <v>1</v>
      </c>
      <c r="AJ33">
        <f>VLOOKUP(G33,'Diamond '!$B$4:$E$1048576,4,FALSE)</f>
        <v>6.53</v>
      </c>
      <c r="AK33">
        <f>VLOOKUP(G33,'system Report'!$G$1:$V$219,15,FALSE)</f>
        <v>19.59</v>
      </c>
      <c r="AL33" s="4">
        <f>VLOOKUP(G33,[1]SIPReport16102024180130!H:V,15,FALSE)</f>
        <v>6.53</v>
      </c>
      <c r="AM33" s="4">
        <f>VLOOKUP(G33,sys30oct!$H$1:$X$72,15,FALSE)</f>
        <v>6.53</v>
      </c>
      <c r="AN33" t="b">
        <f t="shared" si="11"/>
        <v>1</v>
      </c>
      <c r="AO33" s="14">
        <f>VLOOKUP(G33,'gold small ornament'!$B$4:$E$288,4,FALSE)</f>
        <v>18.081</v>
      </c>
      <c r="AP33">
        <f>VLOOKUP(G33,'system Report'!$G:$AF,25,FALSE)</f>
        <v>54.24</v>
      </c>
      <c r="AQ33" s="4">
        <f>VLOOKUP(G33,[1]SIPReport16102024180130!H$1:AG$69,25,FALSE)</f>
        <v>18.08</v>
      </c>
      <c r="AR33" s="4">
        <f>VLOOKUP(G33,sys30oct!$H$1:$AG$72,25,FALSE)</f>
        <v>18.08</v>
      </c>
      <c r="AS33" t="s">
        <v>102</v>
      </c>
      <c r="AT33">
        <f>VLOOKUP(G33,'star gold'!$B$4:$E$265,4,FALSE)</f>
        <v>91.76</v>
      </c>
      <c r="AU33">
        <f>VLOOKUP(G33,'system Report'!G31:AJ249,27,FALSE)</f>
        <v>1357.39</v>
      </c>
      <c r="AV33">
        <f>VLOOKUP(G33,sys30oct!$H$1:$AJ$72,27,FALSE)</f>
        <v>91.76</v>
      </c>
      <c r="AW33" t="b">
        <f t="shared" si="13"/>
        <v>1</v>
      </c>
      <c r="AX33" s="42" t="str">
        <f>VLOOKUP(G33,'star gold'!$B$4:$J$265,7,FALSE)</f>
        <v>B</v>
      </c>
      <c r="AY33" s="42">
        <f>VLOOKUP(G33,sys30oct!$H$1:$AK$72,28,FALSE)</f>
        <v>275.28</v>
      </c>
      <c r="AZ33" s="42" t="b">
        <f t="shared" si="14"/>
        <v>0</v>
      </c>
      <c r="BA33" t="e">
        <f>VLOOKUP(G33,'star silver'!$B$4:$G$93,4,FALSE)</f>
        <v>#N/A</v>
      </c>
      <c r="BB33">
        <f>VLOOKUP(G33,'system Report'!G31:AI249,29,FALSE)</f>
        <v>0</v>
      </c>
      <c r="BD33" t="e">
        <f t="shared" si="5"/>
        <v>#N/A</v>
      </c>
    </row>
    <row r="34" spans="1:56">
      <c r="A34" s="1" t="s">
        <v>58</v>
      </c>
      <c r="B34" s="5" t="s">
        <v>14</v>
      </c>
      <c r="C34" s="1">
        <v>4</v>
      </c>
      <c r="D34" s="10">
        <v>45528</v>
      </c>
      <c r="E34" s="1">
        <v>148</v>
      </c>
      <c r="F34" s="1" t="s">
        <v>105</v>
      </c>
      <c r="G34" s="1">
        <v>3234</v>
      </c>
      <c r="H34" s="1" t="s">
        <v>97</v>
      </c>
      <c r="I34" s="1" t="s">
        <v>94</v>
      </c>
      <c r="J34" s="1">
        <v>266110855.6</v>
      </c>
      <c r="K34" s="1"/>
      <c r="L34" s="1">
        <v>279555267.47</v>
      </c>
      <c r="M34" s="1"/>
      <c r="N34" s="1">
        <f t="shared" si="6"/>
        <v>105.05</v>
      </c>
      <c r="O34" s="39">
        <f t="shared" si="7"/>
        <v>105.052184676828</v>
      </c>
      <c r="P34" s="1">
        <f>VLOOKUP(G34,'Empwise report_aug'!$B$2:$E$248,4,0)</f>
        <v>8293623.0324</v>
      </c>
      <c r="Q34" s="1"/>
      <c r="R34" s="1"/>
      <c r="S34" s="1"/>
      <c r="T34" s="1">
        <f>VLOOKUP(G34,'Empwise report_aug'!$B$2:$E$248,3,FALSE)</f>
        <v>6056751.43</v>
      </c>
      <c r="U34" s="1">
        <f>VLOOKUP(G34,sys30oct!$H$1:$P$72,8,FALSE)</f>
        <v>6056751.43</v>
      </c>
      <c r="V34" s="1" t="b">
        <f t="shared" si="8"/>
        <v>1</v>
      </c>
      <c r="W34" s="39">
        <f t="shared" si="0"/>
        <v>73.0290176722356</v>
      </c>
      <c r="X34" s="1">
        <f>VLOOKUP(G34,sys30oct!$H$1:$P$72,9,FALSE)</f>
        <v>73.03</v>
      </c>
      <c r="Y34" s="39"/>
      <c r="Z34" s="14">
        <f>VLOOKUP(G34,'Gold Ornamnet'!$B$4:$E$231,4,FALSE)</f>
        <v>352.37</v>
      </c>
      <c r="AA34">
        <f>VLOOKUP(G34,'system Report'!$G$1:$Q$219,11,FALSE)</f>
        <v>0</v>
      </c>
      <c r="AB34" t="e">
        <f>VLOOKUP(G34,sys23oct!$H$1:$S$74,11,FALSE)</f>
        <v>#N/A</v>
      </c>
      <c r="AC34">
        <f>VLOOKUP(G34,sys30oct!$H$1:$S$72,11,FALSE)</f>
        <v>352.37</v>
      </c>
      <c r="AD34" t="b">
        <f t="shared" si="9"/>
        <v>1</v>
      </c>
      <c r="AE34">
        <v>0</v>
      </c>
      <c r="AF34" s="4">
        <f>VLOOKUP(G34,[1]SIPReport16102024180130!H$1:AB$69,19)</f>
        <v>0</v>
      </c>
      <c r="AG34" s="4"/>
      <c r="AH34" s="4">
        <f>VLOOKUP(G34,sys30oct!$H$1:$AB$72,19,FALSE)</f>
        <v>0</v>
      </c>
      <c r="AI34" t="b">
        <f t="shared" si="10"/>
        <v>1</v>
      </c>
      <c r="AJ34">
        <f>VLOOKUP(G34,'Diamond '!$B$4:$E$1048576,4,FALSE)</f>
        <v>8.45</v>
      </c>
      <c r="AK34">
        <f>VLOOKUP(G34,'system Report'!$G$1:$V$219,15,FALSE)</f>
        <v>25.35</v>
      </c>
      <c r="AL34" s="4">
        <f>VLOOKUP(G34,[1]SIPReport16102024180130!H:V,15,FALSE)</f>
        <v>8.45</v>
      </c>
      <c r="AM34" s="4">
        <f>VLOOKUP(G34,sys30oct!$H$1:$X$72,15,FALSE)</f>
        <v>8.45</v>
      </c>
      <c r="AN34" t="b">
        <f t="shared" si="11"/>
        <v>1</v>
      </c>
      <c r="AO34" s="14">
        <f>VLOOKUP(G34,'gold small ornament'!$B$4:$E$288,4,FALSE)</f>
        <v>7.656</v>
      </c>
      <c r="AP34">
        <f>VLOOKUP(G34,'system Report'!$G:$AF,25,FALSE)</f>
        <v>22.98</v>
      </c>
      <c r="AQ34" s="4">
        <f>VLOOKUP(G34,[1]SIPReport16102024180130!H$1:AG$69,25,FALSE)</f>
        <v>7.66</v>
      </c>
      <c r="AR34" s="4">
        <f>VLOOKUP(G34,sys30oct!$H$1:$AG$72,25,FALSE)</f>
        <v>7.66</v>
      </c>
      <c r="AS34" t="s">
        <v>102</v>
      </c>
      <c r="AT34">
        <f>VLOOKUP(G34,'star gold'!$B$4:$E$265,4,FALSE)</f>
        <v>24.392</v>
      </c>
      <c r="AU34">
        <f>VLOOKUP(G34,'system Report'!G32:AJ250,27,FALSE)</f>
        <v>1004.23</v>
      </c>
      <c r="AV34">
        <f>VLOOKUP(G34,sys30oct!$H$1:$AJ$72,27,FALSE)</f>
        <v>24.39</v>
      </c>
      <c r="AW34" t="b">
        <v>1</v>
      </c>
      <c r="AX34" s="42" t="str">
        <f>VLOOKUP(G34,'star gold'!$B$4:$J$265,7,FALSE)</f>
        <v>B</v>
      </c>
      <c r="AY34" s="42">
        <f>VLOOKUP(G34,sys30oct!$H$1:$AK$72,28,FALSE)</f>
        <v>97.56</v>
      </c>
      <c r="AZ34" s="42" t="b">
        <f t="shared" si="14"/>
        <v>0</v>
      </c>
      <c r="BA34" t="e">
        <f>VLOOKUP(G34,'star silver'!$B$4:$G$93,4,FALSE)</f>
        <v>#N/A</v>
      </c>
      <c r="BB34">
        <f>VLOOKUP(G34,'system Report'!G32:AI250,29,FALSE)</f>
        <v>0</v>
      </c>
      <c r="BD34" t="e">
        <f t="shared" si="5"/>
        <v>#N/A</v>
      </c>
    </row>
    <row r="35" spans="1:56">
      <c r="A35" s="1" t="s">
        <v>58</v>
      </c>
      <c r="B35" s="5" t="s">
        <v>14</v>
      </c>
      <c r="C35" s="1">
        <v>4</v>
      </c>
      <c r="D35" s="10">
        <v>45528</v>
      </c>
      <c r="E35" s="1">
        <v>148</v>
      </c>
      <c r="F35" s="1" t="s">
        <v>106</v>
      </c>
      <c r="G35" s="1">
        <v>3781</v>
      </c>
      <c r="H35" s="1" t="s">
        <v>97</v>
      </c>
      <c r="I35" s="1" t="s">
        <v>94</v>
      </c>
      <c r="J35" s="1">
        <v>266110855.6</v>
      </c>
      <c r="K35" s="1"/>
      <c r="L35" s="1">
        <v>279555267.47</v>
      </c>
      <c r="M35" s="1"/>
      <c r="N35" s="1">
        <f t="shared" si="6"/>
        <v>105.05</v>
      </c>
      <c r="O35" s="39">
        <f t="shared" si="7"/>
        <v>105.052184676828</v>
      </c>
      <c r="P35" s="1" t="e">
        <f>VLOOKUP(G35,'Empwise report_aug'!$B$2:$E$248,4,0)</f>
        <v>#N/A</v>
      </c>
      <c r="Q35" s="1"/>
      <c r="R35" s="1"/>
      <c r="S35" s="1"/>
      <c r="T35" s="1" t="e">
        <f>VLOOKUP(G35,'Empwise report_aug'!$B$2:$E$248,3,FALSE)</f>
        <v>#N/A</v>
      </c>
      <c r="U35" s="1">
        <f>VLOOKUP(G35,sys30oct!$H$1:$P$72,8,FALSE)</f>
        <v>0</v>
      </c>
      <c r="V35" s="1" t="e">
        <f t="shared" si="8"/>
        <v>#N/A</v>
      </c>
      <c r="W35" s="39" t="e">
        <f t="shared" si="0"/>
        <v>#N/A</v>
      </c>
      <c r="X35" s="1">
        <f>VLOOKUP(G35,sys30oct!$H$1:$P$72,9,FALSE)</f>
        <v>0</v>
      </c>
      <c r="Y35" s="39"/>
      <c r="Z35" s="14" t="e">
        <f>VLOOKUP(G35,'Gold Ornamnet'!$B$4:$E$231,4,FALSE)</f>
        <v>#N/A</v>
      </c>
      <c r="AA35">
        <f>VLOOKUP(G35,'system Report'!$G$1:$Q$219,11,FALSE)</f>
        <v>0</v>
      </c>
      <c r="AB35" t="e">
        <f>VLOOKUP(G35,sys23oct!$H$1:$S$74,11,FALSE)</f>
        <v>#N/A</v>
      </c>
      <c r="AC35">
        <f>VLOOKUP(G35,sys30oct!$H$1:$S$72,11,FALSE)</f>
        <v>0</v>
      </c>
      <c r="AD35" t="e">
        <f t="shared" si="9"/>
        <v>#N/A</v>
      </c>
      <c r="AE35">
        <v>0</v>
      </c>
      <c r="AF35" s="4">
        <f>VLOOKUP(G35,[1]SIPReport16102024180130!H$1:AB$69,19)</f>
        <v>0</v>
      </c>
      <c r="AG35" s="4"/>
      <c r="AH35" s="4">
        <f>VLOOKUP(G35,sys30oct!$H$1:$AB$72,19,FALSE)</f>
        <v>0</v>
      </c>
      <c r="AI35" t="b">
        <f t="shared" si="10"/>
        <v>1</v>
      </c>
      <c r="AJ35" t="e">
        <f>VLOOKUP(G35,'Diamond '!$B$4:$E$1048576,4,FALSE)</f>
        <v>#N/A</v>
      </c>
      <c r="AK35">
        <f>VLOOKUP(G35,'system Report'!$G$1:$V$219,15,FALSE)</f>
        <v>0</v>
      </c>
      <c r="AL35" s="4">
        <f>VLOOKUP(G35,[1]SIPReport16102024180130!H:V,15,FALSE)</f>
        <v>0</v>
      </c>
      <c r="AM35" s="4">
        <f>VLOOKUP(G35,sys30oct!$H$1:$X$72,15,FALSE)</f>
        <v>0</v>
      </c>
      <c r="AN35" t="e">
        <f t="shared" si="11"/>
        <v>#N/A</v>
      </c>
      <c r="AO35" t="e">
        <f>VLOOKUP(G35,'gold small ornament'!$B$4:$E$288,4,FALSE)</f>
        <v>#N/A</v>
      </c>
      <c r="AP35">
        <f>VLOOKUP(G35,'system Report'!$G:$AF,25,FALSE)</f>
        <v>0</v>
      </c>
      <c r="AQ35" s="4">
        <f>VLOOKUP(G35,[1]SIPReport16102024180130!H$1:AG$69,25,FALSE)</f>
        <v>0</v>
      </c>
      <c r="AR35" s="4">
        <f>VLOOKUP(G35,sys30oct!$H$1:$AG$72,25,FALSE)</f>
        <v>0</v>
      </c>
      <c r="AS35" t="e">
        <f t="shared" si="12"/>
        <v>#N/A</v>
      </c>
      <c r="AT35" t="e">
        <f>VLOOKUP(G35,'star gold'!$B$4:$E$265,4,FALSE)</f>
        <v>#N/A</v>
      </c>
      <c r="AU35">
        <f>VLOOKUP(G35,'system Report'!G33:AJ251,27,FALSE)</f>
        <v>0</v>
      </c>
      <c r="AV35">
        <f>VLOOKUP(G35,sys30oct!$H$1:$AJ$72,27,FALSE)</f>
        <v>0</v>
      </c>
      <c r="AW35" t="e">
        <f t="shared" si="13"/>
        <v>#N/A</v>
      </c>
      <c r="AX35" t="e">
        <f>VLOOKUP(G35,'star gold'!$B$4:$J$265,7,FALSE)</f>
        <v>#N/A</v>
      </c>
      <c r="AY35">
        <f>VLOOKUP(G35,sys30oct!$H$1:$AK$72,28,FALSE)</f>
        <v>0</v>
      </c>
      <c r="AZ35" t="e">
        <f t="shared" si="14"/>
        <v>#N/A</v>
      </c>
      <c r="BA35" t="e">
        <f>VLOOKUP(G35,'star silver'!$B$4:$G$93,4,FALSE)</f>
        <v>#N/A</v>
      </c>
      <c r="BB35">
        <f>VLOOKUP(G35,'system Report'!G33:AI251,29,FALSE)</f>
        <v>0</v>
      </c>
      <c r="BD35" t="e">
        <f t="shared" si="5"/>
        <v>#N/A</v>
      </c>
    </row>
    <row r="36" spans="1:56">
      <c r="A36" s="1" t="s">
        <v>58</v>
      </c>
      <c r="B36" s="5" t="s">
        <v>14</v>
      </c>
      <c r="C36" s="1">
        <v>4</v>
      </c>
      <c r="D36" s="10">
        <v>45528</v>
      </c>
      <c r="E36" s="1">
        <v>148</v>
      </c>
      <c r="F36" s="1" t="s">
        <v>107</v>
      </c>
      <c r="G36" s="1">
        <v>3908</v>
      </c>
      <c r="H36" s="1" t="s">
        <v>97</v>
      </c>
      <c r="I36" s="1" t="s">
        <v>94</v>
      </c>
      <c r="J36" s="1">
        <v>266110855.6</v>
      </c>
      <c r="K36" s="1"/>
      <c r="L36" s="1">
        <v>279555267.47</v>
      </c>
      <c r="M36" s="1"/>
      <c r="N36" s="1">
        <f t="shared" si="6"/>
        <v>105.05</v>
      </c>
      <c r="O36" s="39">
        <f t="shared" si="7"/>
        <v>105.052184676828</v>
      </c>
      <c r="P36" s="1">
        <f>VLOOKUP(G36,'Empwise report_aug'!$B$2:$E$248,4,0)</f>
        <v>8293623.0324</v>
      </c>
      <c r="Q36" s="1"/>
      <c r="R36" s="1"/>
      <c r="S36" s="1"/>
      <c r="T36" s="1">
        <f>VLOOKUP(G36,'Empwise report_aug'!$B$2:$E$248,3,FALSE)</f>
        <v>10226261.1</v>
      </c>
      <c r="U36" s="1">
        <f>VLOOKUP(G36,sys30oct!$H$1:$P$72,8,FALSE)</f>
        <v>10226261.1</v>
      </c>
      <c r="V36" s="1" t="b">
        <f t="shared" si="8"/>
        <v>1</v>
      </c>
      <c r="W36" s="39">
        <f t="shared" si="0"/>
        <v>123.302699677209</v>
      </c>
      <c r="X36" s="1">
        <f>VLOOKUP(G36,sys30oct!$H$1:$P$72,9,FALSE)</f>
        <v>123.3</v>
      </c>
      <c r="Y36" s="39"/>
      <c r="Z36" s="41">
        <f>VLOOKUP(G36,'Gold Ornamnet'!$B$4:$E$231,4,FALSE)</f>
        <v>468.8</v>
      </c>
      <c r="AA36" s="42">
        <f>VLOOKUP(G36,'system Report'!$G$1:$Q$219,11,FALSE)</f>
        <v>0</v>
      </c>
      <c r="AB36" s="42" t="e">
        <f>VLOOKUP(G36,sys23oct!$H$1:$S$74,11,FALSE)</f>
        <v>#N/A</v>
      </c>
      <c r="AC36" s="42">
        <f>VLOOKUP(G36,sys30oct!$H$1:$S$72,11,FALSE)</f>
        <v>937.6</v>
      </c>
      <c r="AD36" s="42" t="b">
        <f t="shared" si="9"/>
        <v>0</v>
      </c>
      <c r="AE36">
        <v>0</v>
      </c>
      <c r="AF36" s="4">
        <f>VLOOKUP(G36,[1]SIPReport16102024180130!H$1:AB$69,19)</f>
        <v>0</v>
      </c>
      <c r="AG36" s="4"/>
      <c r="AH36" s="4">
        <f>VLOOKUP(G36,sys30oct!$H$1:$AB$72,19,FALSE)</f>
        <v>0</v>
      </c>
      <c r="AI36" t="b">
        <f t="shared" si="10"/>
        <v>1</v>
      </c>
      <c r="AJ36" s="42">
        <f>VLOOKUP(G36,'Diamond '!$B$4:$E$1048576,4,FALSE)</f>
        <v>7.94</v>
      </c>
      <c r="AK36" s="42">
        <f>VLOOKUP(G36,'system Report'!$G$1:$V$219,15,FALSE)</f>
        <v>48.24</v>
      </c>
      <c r="AL36" s="42">
        <f>VLOOKUP(G36,[1]SIPReport16102024180130!H:V,15,FALSE)</f>
        <v>16.08</v>
      </c>
      <c r="AM36" s="42">
        <f>VLOOKUP(G36,sys30oct!$H$1:$X$72,15,FALSE)</f>
        <v>16.08</v>
      </c>
      <c r="AN36" s="42" t="b">
        <f t="shared" si="11"/>
        <v>0</v>
      </c>
      <c r="AO36" s="41">
        <f>VLOOKUP(G36,'gold small ornament'!$B$4:$E$288,4,FALSE)</f>
        <v>18.01</v>
      </c>
      <c r="AP36" s="42">
        <f>VLOOKUP(G36,'system Report'!$G:$AF,25,FALSE)</f>
        <v>108.06</v>
      </c>
      <c r="AQ36" s="42">
        <f>VLOOKUP(G36,[1]SIPReport16102024180130!H$1:AG$69,25,FALSE)</f>
        <v>36.02</v>
      </c>
      <c r="AR36" s="42">
        <f>VLOOKUP(G36,sys30oct!$H$1:$AG$72,25,FALSE)</f>
        <v>36.02</v>
      </c>
      <c r="AS36" s="42" t="b">
        <f t="shared" si="12"/>
        <v>0</v>
      </c>
      <c r="AT36">
        <f>VLOOKUP(G36,'star gold'!$B$4:$E$265,4,FALSE)</f>
        <v>151.08</v>
      </c>
      <c r="AU36">
        <f>VLOOKUP(G36,'system Report'!G34:AJ252,27,FALSE)</f>
        <v>1520.79</v>
      </c>
      <c r="AV36">
        <f>VLOOKUP(G36,sys30oct!$H$1:$AJ$72,27,FALSE)</f>
        <v>151.08</v>
      </c>
      <c r="AW36" t="b">
        <f t="shared" si="13"/>
        <v>1</v>
      </c>
      <c r="AX36" s="42" t="str">
        <f>VLOOKUP(G36,'star gold'!$B$4:$J$265,7,FALSE)</f>
        <v>B</v>
      </c>
      <c r="AY36" s="42">
        <f>VLOOKUP(G36,sys30oct!$H$1:$AK$72,28,FALSE)</f>
        <v>453.24</v>
      </c>
      <c r="AZ36" s="42" t="b">
        <f t="shared" si="14"/>
        <v>0</v>
      </c>
      <c r="BA36" t="e">
        <f>VLOOKUP(G36,'star silver'!$B$4:$G$93,4,FALSE)</f>
        <v>#N/A</v>
      </c>
      <c r="BB36">
        <f>VLOOKUP(G36,'system Report'!G34:AI252,29,FALSE)</f>
        <v>0</v>
      </c>
      <c r="BD36" t="e">
        <f t="shared" si="5"/>
        <v>#N/A</v>
      </c>
    </row>
    <row r="37" spans="1:56">
      <c r="A37" s="1" t="s">
        <v>58</v>
      </c>
      <c r="B37" s="5" t="s">
        <v>14</v>
      </c>
      <c r="C37" s="1">
        <v>4</v>
      </c>
      <c r="D37" s="10">
        <v>45528</v>
      </c>
      <c r="E37" s="1">
        <v>148</v>
      </c>
      <c r="F37" s="1" t="s">
        <v>108</v>
      </c>
      <c r="G37" s="1">
        <v>4019</v>
      </c>
      <c r="H37" s="1" t="s">
        <v>97</v>
      </c>
      <c r="I37" s="1" t="s">
        <v>94</v>
      </c>
      <c r="J37" s="1">
        <v>266110855.6</v>
      </c>
      <c r="K37" s="1"/>
      <c r="L37" s="1">
        <v>279555267.47</v>
      </c>
      <c r="M37" s="1"/>
      <c r="N37" s="1">
        <f t="shared" si="6"/>
        <v>105.05</v>
      </c>
      <c r="O37" s="39">
        <f t="shared" si="7"/>
        <v>105.052184676828</v>
      </c>
      <c r="P37" s="1" t="e">
        <f>VLOOKUP(G37,'Empwise report_aug'!$B$2:$E$248,4,0)</f>
        <v>#N/A</v>
      </c>
      <c r="Q37" s="1"/>
      <c r="R37" s="1"/>
      <c r="S37" s="1"/>
      <c r="T37" s="1" t="e">
        <f>VLOOKUP(G37,'Empwise report_aug'!$B$2:$E$248,3,FALSE)</f>
        <v>#N/A</v>
      </c>
      <c r="U37" s="1">
        <f>VLOOKUP(G37,sys30oct!$H$1:$P$72,8,FALSE)</f>
        <v>0</v>
      </c>
      <c r="V37" s="1" t="e">
        <f t="shared" si="8"/>
        <v>#N/A</v>
      </c>
      <c r="W37" s="39" t="e">
        <f t="shared" si="0"/>
        <v>#N/A</v>
      </c>
      <c r="X37" s="1">
        <f>VLOOKUP(G37,sys30oct!$H$1:$P$72,9,FALSE)</f>
        <v>0</v>
      </c>
      <c r="Y37" s="39"/>
      <c r="Z37" s="14">
        <f>VLOOKUP(G37,'Gold Ornamnet'!$B$4:$E$231,4,FALSE)</f>
        <v>157.15</v>
      </c>
      <c r="AA37">
        <f>VLOOKUP(G37,'system Report'!$G$1:$Q$219,11,FALSE)</f>
        <v>0</v>
      </c>
      <c r="AB37" t="e">
        <f>VLOOKUP(G37,sys23oct!$H$1:$S$74,11,FALSE)</f>
        <v>#N/A</v>
      </c>
      <c r="AC37">
        <f>VLOOKUP(G37,sys30oct!$H$1:$S$72,11,FALSE)</f>
        <v>157.15</v>
      </c>
      <c r="AD37" t="b">
        <f t="shared" si="9"/>
        <v>1</v>
      </c>
      <c r="AE37">
        <v>0</v>
      </c>
      <c r="AF37" s="4">
        <f>VLOOKUP(G37,[1]SIPReport16102024180130!H$1:AB$69,19)</f>
        <v>0</v>
      </c>
      <c r="AG37" s="4"/>
      <c r="AH37" s="4">
        <f>VLOOKUP(G37,sys30oct!$H$1:$AB$72,19,FALSE)</f>
        <v>0</v>
      </c>
      <c r="AI37" t="b">
        <f t="shared" si="10"/>
        <v>1</v>
      </c>
      <c r="AJ37">
        <f>VLOOKUP(G37,'Diamond '!$B$4:$E$1048576,4,FALSE)</f>
        <v>0.85</v>
      </c>
      <c r="AK37">
        <f>VLOOKUP(G37,'system Report'!$G$1:$V$219,15,FALSE)</f>
        <v>2.55</v>
      </c>
      <c r="AL37" s="4">
        <f>VLOOKUP(G37,[1]SIPReport16102024180130!H:V,15,FALSE)</f>
        <v>0.85</v>
      </c>
      <c r="AM37" s="4">
        <f>VLOOKUP(G37,sys30oct!$H$1:$X$72,15,FALSE)</f>
        <v>0.85</v>
      </c>
      <c r="AN37" t="b">
        <f t="shared" si="11"/>
        <v>1</v>
      </c>
      <c r="AO37" s="14">
        <f>VLOOKUP(G37,'gold small ornament'!$B$4:$E$288,4,FALSE)</f>
        <v>3.636</v>
      </c>
      <c r="AP37">
        <f>VLOOKUP(G37,'system Report'!$G:$AF,25,FALSE)</f>
        <v>10.92</v>
      </c>
      <c r="AQ37" s="4">
        <f>VLOOKUP(G37,[1]SIPReport16102024180130!H$1:AG$69,25,FALSE)</f>
        <v>3.64</v>
      </c>
      <c r="AR37" s="4">
        <f>VLOOKUP(G37,sys30oct!$H$1:$AG$72,25,FALSE)</f>
        <v>3.64</v>
      </c>
      <c r="AS37" t="s">
        <v>102</v>
      </c>
      <c r="AT37">
        <f>VLOOKUP(G37,'star gold'!$B$4:$E$265,4,FALSE)</f>
        <v>2.79</v>
      </c>
      <c r="AU37">
        <f>VLOOKUP(G37,'system Report'!G35:AJ253,27,FALSE)</f>
        <v>697.84</v>
      </c>
      <c r="AV37">
        <f>VLOOKUP(G37,sys30oct!$H$1:$AJ$72,27,FALSE)</f>
        <v>2.79</v>
      </c>
      <c r="AW37" t="b">
        <f t="shared" si="13"/>
        <v>1</v>
      </c>
      <c r="AX37">
        <f>VLOOKUP(G37,'star gold'!$B$4:$J$265,7,FALSE)</f>
        <v>0</v>
      </c>
      <c r="AY37">
        <f>VLOOKUP(G37,sys30oct!$H$1:$AK$72,28,FALSE)</f>
        <v>0</v>
      </c>
      <c r="AZ37" t="b">
        <f t="shared" si="14"/>
        <v>1</v>
      </c>
      <c r="BA37" t="e">
        <f>VLOOKUP(G37,'star silver'!$B$4:$G$93,4,FALSE)</f>
        <v>#N/A</v>
      </c>
      <c r="BB37">
        <f>VLOOKUP(G37,'system Report'!G35:AI253,29,FALSE)</f>
        <v>0</v>
      </c>
      <c r="BD37" t="e">
        <f t="shared" si="5"/>
        <v>#N/A</v>
      </c>
    </row>
    <row r="38" spans="1:56">
      <c r="A38" s="1" t="s">
        <v>58</v>
      </c>
      <c r="B38" s="5" t="s">
        <v>14</v>
      </c>
      <c r="C38" s="1">
        <v>4</v>
      </c>
      <c r="D38" s="10">
        <v>45528</v>
      </c>
      <c r="E38" s="1">
        <v>148</v>
      </c>
      <c r="F38" s="1" t="s">
        <v>109</v>
      </c>
      <c r="G38" s="1">
        <v>4184</v>
      </c>
      <c r="H38" s="1" t="s">
        <v>93</v>
      </c>
      <c r="I38" s="1" t="s">
        <v>94</v>
      </c>
      <c r="J38" s="1">
        <v>266110855.6</v>
      </c>
      <c r="K38" s="1"/>
      <c r="L38" s="1">
        <v>279555267.47</v>
      </c>
      <c r="M38" s="1"/>
      <c r="N38" s="1">
        <f t="shared" si="6"/>
        <v>105.05</v>
      </c>
      <c r="O38" s="39">
        <f t="shared" si="7"/>
        <v>105.052184676828</v>
      </c>
      <c r="P38" s="1">
        <f>VLOOKUP(G38,'Empwise report_aug'!$B$2:$E$248,4,0)</f>
        <v>1851220.894</v>
      </c>
      <c r="Q38" s="1"/>
      <c r="R38" s="1"/>
      <c r="S38" s="1"/>
      <c r="T38" s="1">
        <f>VLOOKUP(G38,'Empwise report_aug'!$B$2:$E$248,3,FALSE)</f>
        <v>3574135.8</v>
      </c>
      <c r="U38" s="1">
        <f>VLOOKUP(G38,sys30oct!$H$1:$P$72,8,FALSE)</f>
        <v>3574135.8</v>
      </c>
      <c r="V38" s="1" t="b">
        <f t="shared" si="8"/>
        <v>1</v>
      </c>
      <c r="W38" s="39">
        <f t="shared" si="0"/>
        <v>193.069115176052</v>
      </c>
      <c r="X38" s="1">
        <f>VLOOKUP(G38,sys30oct!$H$1:$P$72,9,FALSE)</f>
        <v>193.07</v>
      </c>
      <c r="Y38" s="39"/>
      <c r="Z38" s="14" t="e">
        <f>VLOOKUP(G38,'Gold Ornamnet'!$B$4:$E$231,4,FALSE)</f>
        <v>#N/A</v>
      </c>
      <c r="AA38">
        <f>VLOOKUP(G38,'system Report'!$G$1:$Q$219,11,FALSE)</f>
        <v>0</v>
      </c>
      <c r="AB38" t="e">
        <f>VLOOKUP(G38,sys23oct!$H$1:$S$74,11,FALSE)</f>
        <v>#N/A</v>
      </c>
      <c r="AC38">
        <f>VLOOKUP(G38,sys30oct!$H$1:$S$72,11,FALSE)</f>
        <v>0</v>
      </c>
      <c r="AD38" t="e">
        <f t="shared" si="9"/>
        <v>#N/A</v>
      </c>
      <c r="AE38">
        <f>VLOOKUP(G38,silver!$B$4:$E$117,4,FALSE)</f>
        <v>6358.72</v>
      </c>
      <c r="AF38" s="4">
        <f>VLOOKUP(G38,[1]SIPReport16102024180130!H$1:AB$69,19)</f>
        <v>0</v>
      </c>
      <c r="AG38" s="4"/>
      <c r="AH38" s="4">
        <f>VLOOKUP(G38,sys30oct!$H$1:$AB$72,19,FALSE)</f>
        <v>0</v>
      </c>
      <c r="AI38" t="b">
        <f t="shared" si="10"/>
        <v>0</v>
      </c>
      <c r="AJ38" t="e">
        <f>VLOOKUP(G38,'Diamond '!$B$4:$E$1048576,4,FALSE)</f>
        <v>#N/A</v>
      </c>
      <c r="AK38">
        <f>VLOOKUP(G38,'system Report'!$G$1:$V$219,15,FALSE)</f>
        <v>0</v>
      </c>
      <c r="AL38" s="4">
        <f>VLOOKUP(G38,[1]SIPReport16102024180130!H:V,15,FALSE)</f>
        <v>0</v>
      </c>
      <c r="AM38" s="4">
        <f>VLOOKUP(G38,sys30oct!$H$1:$X$72,15,FALSE)</f>
        <v>0</v>
      </c>
      <c r="AN38" t="e">
        <f t="shared" si="11"/>
        <v>#N/A</v>
      </c>
      <c r="AO38" t="e">
        <f>VLOOKUP(G38,'gold small ornament'!$B$4:$E$288,4,FALSE)</f>
        <v>#N/A</v>
      </c>
      <c r="AP38">
        <f>VLOOKUP(G38,'system Report'!$G:$AF,25,FALSE)</f>
        <v>0</v>
      </c>
      <c r="AQ38" s="4">
        <f>VLOOKUP(G38,[1]SIPReport16102024180130!H$1:AG$69,25,FALSE)</f>
        <v>0</v>
      </c>
      <c r="AR38" s="4">
        <f>VLOOKUP(G38,sys30oct!$H$1:$AG$72,25,FALSE)</f>
        <v>0</v>
      </c>
      <c r="AS38" t="e">
        <f t="shared" si="12"/>
        <v>#N/A</v>
      </c>
      <c r="AT38" t="e">
        <f>VLOOKUP(G38,'star gold'!$B$4:$E$265,4,FALSE)</f>
        <v>#N/A</v>
      </c>
      <c r="AU38">
        <f>VLOOKUP(G38,'system Report'!G36:AJ254,27,FALSE)</f>
        <v>40199.24</v>
      </c>
      <c r="AV38">
        <f>VLOOKUP(G38,sys30oct!$H$1:$AJ$72,27,FALSE)</f>
        <v>0</v>
      </c>
      <c r="AW38" t="e">
        <f t="shared" si="13"/>
        <v>#N/A</v>
      </c>
      <c r="AX38" t="e">
        <f>VLOOKUP(G38,'star gold'!$B$4:$J$265,7,FALSE)</f>
        <v>#N/A</v>
      </c>
      <c r="AY38">
        <f>VLOOKUP(G38,sys30oct!$H$1:$AK$72,28,FALSE)</f>
        <v>0</v>
      </c>
      <c r="AZ38" t="e">
        <f t="shared" si="14"/>
        <v>#N/A</v>
      </c>
      <c r="BA38">
        <f>VLOOKUP(G38,'star silver'!$B$4:$G$93,4,FALSE)</f>
        <v>7544.05</v>
      </c>
      <c r="BB38">
        <f>VLOOKUP(G38,'system Report'!G36:AI254,29,FALSE)</f>
        <v>0</v>
      </c>
      <c r="BD38" t="b">
        <f t="shared" si="5"/>
        <v>0</v>
      </c>
    </row>
    <row r="39" spans="1:56">
      <c r="A39" s="1" t="s">
        <v>58</v>
      </c>
      <c r="B39" s="5" t="s">
        <v>14</v>
      </c>
      <c r="C39" s="1">
        <v>4</v>
      </c>
      <c r="D39" s="10">
        <v>45528</v>
      </c>
      <c r="E39" s="1">
        <v>148</v>
      </c>
      <c r="F39" s="1" t="s">
        <v>110</v>
      </c>
      <c r="G39" s="1">
        <v>4480</v>
      </c>
      <c r="H39" s="1" t="s">
        <v>97</v>
      </c>
      <c r="I39" s="1" t="s">
        <v>94</v>
      </c>
      <c r="J39" s="1">
        <v>266110855.6</v>
      </c>
      <c r="K39" s="1"/>
      <c r="L39" s="1">
        <v>279555267.47</v>
      </c>
      <c r="M39" s="1"/>
      <c r="N39" s="1">
        <f t="shared" si="6"/>
        <v>105.05</v>
      </c>
      <c r="O39" s="39">
        <f t="shared" si="7"/>
        <v>105.052184676828</v>
      </c>
      <c r="P39" s="1">
        <f>VLOOKUP(G39,'Empwise report_aug'!$B$2:$E$248,4,0)</f>
        <v>8293623.0324</v>
      </c>
      <c r="Q39" s="1"/>
      <c r="R39" s="1"/>
      <c r="S39" s="1"/>
      <c r="T39" s="1">
        <f>VLOOKUP(G39,'Empwise report_aug'!$B$2:$E$248,3,FALSE)</f>
        <v>8859751.16</v>
      </c>
      <c r="U39" s="1">
        <f>VLOOKUP(G39,sys30oct!$H$1:$P$72,8,FALSE)</f>
        <v>8859751.16</v>
      </c>
      <c r="V39" s="1" t="b">
        <f t="shared" si="8"/>
        <v>1</v>
      </c>
      <c r="W39" s="39">
        <f t="shared" si="0"/>
        <v>106.826065344281</v>
      </c>
      <c r="X39" s="1">
        <f>VLOOKUP(G39,sys30oct!$H$1:$P$72,9,FALSE)</f>
        <v>106.83</v>
      </c>
      <c r="Y39" s="39"/>
      <c r="Z39" s="14">
        <f>VLOOKUP(G39,'Gold Ornamnet'!$B$4:$E$231,4,FALSE)</f>
        <v>453.93</v>
      </c>
      <c r="AA39">
        <f>VLOOKUP(G39,'system Report'!$G$1:$Q$219,11,FALSE)</f>
        <v>0</v>
      </c>
      <c r="AB39" t="e">
        <f>VLOOKUP(G39,sys23oct!$H$1:$S$74,11,FALSE)</f>
        <v>#N/A</v>
      </c>
      <c r="AC39">
        <f>VLOOKUP(G39,sys30oct!$H$1:$S$72,11,FALSE)</f>
        <v>453.93</v>
      </c>
      <c r="AD39" t="b">
        <f t="shared" si="9"/>
        <v>1</v>
      </c>
      <c r="AE39">
        <v>0</v>
      </c>
      <c r="AF39" s="4">
        <f>VLOOKUP(G39,[1]SIPReport16102024180130!H$1:AB$69,19)</f>
        <v>0</v>
      </c>
      <c r="AG39" s="4"/>
      <c r="AH39" s="4">
        <f>VLOOKUP(G39,sys30oct!$H$1:$AB$72,19,FALSE)</f>
        <v>0</v>
      </c>
      <c r="AI39" t="b">
        <f t="shared" si="10"/>
        <v>1</v>
      </c>
      <c r="AJ39">
        <f>VLOOKUP(G39,'Diamond '!$B$4:$E$1048576,4,FALSE)</f>
        <v>10.4</v>
      </c>
      <c r="AK39">
        <f>VLOOKUP(G39,'system Report'!$G$1:$V$219,15,FALSE)</f>
        <v>31.2</v>
      </c>
      <c r="AL39" s="4">
        <f>VLOOKUP(G39,[1]SIPReport16102024180130!H:V,15,FALSE)</f>
        <v>10.4</v>
      </c>
      <c r="AM39" s="4">
        <f>VLOOKUP(G39,sys30oct!$H$1:$X$72,15,FALSE)</f>
        <v>10.4</v>
      </c>
      <c r="AN39" t="b">
        <f t="shared" si="11"/>
        <v>1</v>
      </c>
      <c r="AO39" s="14">
        <f>VLOOKUP(G39,'gold small ornament'!$B$4:$E$288,4,FALSE)</f>
        <v>3.562</v>
      </c>
      <c r="AP39">
        <f>VLOOKUP(G39,'system Report'!$G:$AF,25,FALSE)</f>
        <v>7.23</v>
      </c>
      <c r="AQ39" s="4">
        <f>VLOOKUP(G39,[1]SIPReport16102024180130!H$1:AG$69,25,FALSE)</f>
        <v>3.56</v>
      </c>
      <c r="AR39" s="4">
        <f>VLOOKUP(G39,sys30oct!$H$1:$AG$72,25,FALSE)</f>
        <v>3.56</v>
      </c>
      <c r="AS39" t="s">
        <v>102</v>
      </c>
      <c r="AT39">
        <f>VLOOKUP(G39,'star gold'!$B$4:$E$265,4,FALSE)</f>
        <v>126.67</v>
      </c>
      <c r="AU39">
        <f>VLOOKUP(G39,'system Report'!G37:AJ255,27,FALSE)</f>
        <v>1400.3</v>
      </c>
      <c r="AV39">
        <f>VLOOKUP(G39,sys30oct!$H$1:$AJ$72,27,FALSE)</f>
        <v>126.67</v>
      </c>
      <c r="AW39" t="b">
        <f t="shared" si="13"/>
        <v>1</v>
      </c>
      <c r="AX39" s="42" t="str">
        <f>VLOOKUP(G39,'star gold'!$B$4:$J$265,7,FALSE)</f>
        <v>B</v>
      </c>
      <c r="AY39" s="42">
        <f>VLOOKUP(G39,sys30oct!$H$1:$AK$72,28,FALSE)</f>
        <v>506.68</v>
      </c>
      <c r="AZ39" s="42" t="b">
        <f t="shared" si="14"/>
        <v>0</v>
      </c>
      <c r="BA39" t="e">
        <f>VLOOKUP(G39,'star silver'!$B$4:$G$93,4,FALSE)</f>
        <v>#N/A</v>
      </c>
      <c r="BB39">
        <f>VLOOKUP(G39,'system Report'!G37:AI255,29,FALSE)</f>
        <v>0</v>
      </c>
      <c r="BD39" t="e">
        <f t="shared" si="5"/>
        <v>#N/A</v>
      </c>
    </row>
    <row r="40" s="4" customFormat="1" spans="1:56">
      <c r="A40" s="5" t="s">
        <v>58</v>
      </c>
      <c r="B40" s="5" t="s">
        <v>14</v>
      </c>
      <c r="C40" s="5">
        <v>4</v>
      </c>
      <c r="D40" s="10">
        <v>45528</v>
      </c>
      <c r="E40" s="5">
        <v>148</v>
      </c>
      <c r="F40" s="5" t="s">
        <v>111</v>
      </c>
      <c r="G40" s="5">
        <v>4735</v>
      </c>
      <c r="H40" s="5" t="s">
        <v>97</v>
      </c>
      <c r="I40" s="5" t="s">
        <v>94</v>
      </c>
      <c r="J40" s="5">
        <v>266110855.6</v>
      </c>
      <c r="K40" s="5"/>
      <c r="L40" s="5">
        <v>279555267.47</v>
      </c>
      <c r="M40" s="5"/>
      <c r="N40" s="5">
        <f t="shared" si="6"/>
        <v>105.05</v>
      </c>
      <c r="O40" s="40">
        <f t="shared" si="7"/>
        <v>105.052184676828</v>
      </c>
      <c r="P40" s="5">
        <f>VLOOKUP(G40,'Empwise report_aug'!$B$2:$E$248,4,0)</f>
        <v>8293623.0324</v>
      </c>
      <c r="Q40" s="5"/>
      <c r="R40" s="5"/>
      <c r="S40" s="5"/>
      <c r="T40" s="5">
        <f>VLOOKUP(G40,'Empwise report_aug'!$B$2:$E$248,3,FALSE)</f>
        <v>9761551.53</v>
      </c>
      <c r="U40" s="1">
        <f>VLOOKUP(G40,sys30oct!$H$1:$P$72,8,FALSE)</f>
        <v>9761551.53</v>
      </c>
      <c r="V40" s="1" t="b">
        <f t="shared" si="8"/>
        <v>1</v>
      </c>
      <c r="W40" s="40">
        <f t="shared" si="0"/>
        <v>117.699484192438</v>
      </c>
      <c r="X40" s="1">
        <f>VLOOKUP(G40,sys30oct!$H$1:$P$72,9,FALSE)</f>
        <v>117.7</v>
      </c>
      <c r="Y40" s="39"/>
      <c r="Z40" s="15">
        <f>VLOOKUP(G40,'Gold Ornamnet'!$B$4:$E$231,4,FALSE)</f>
        <v>438.1</v>
      </c>
      <c r="AA40" s="4">
        <f>VLOOKUP(G40,'system Report'!$G$1:$Q$219,11,FALSE)</f>
        <v>0</v>
      </c>
      <c r="AB40" t="e">
        <f>VLOOKUP(G40,sys23oct!$H$1:$S$74,11,FALSE)</f>
        <v>#N/A</v>
      </c>
      <c r="AC40">
        <f>VLOOKUP(G40,sys30oct!$H$1:$S$72,11,FALSE)</f>
        <v>438.1</v>
      </c>
      <c r="AD40" t="b">
        <f t="shared" si="9"/>
        <v>1</v>
      </c>
      <c r="AE40">
        <v>0</v>
      </c>
      <c r="AF40" s="4">
        <f>VLOOKUP(G40,[1]SIPReport16102024180130!H$1:AB$69,19)</f>
        <v>0</v>
      </c>
      <c r="AH40" s="4">
        <f>VLOOKUP(G40,sys30oct!$H$1:$AB$72,19,FALSE)</f>
        <v>0</v>
      </c>
      <c r="AI40" t="b">
        <f t="shared" ref="AI39:AI47" si="15">EXACT(AE40,AH40)</f>
        <v>1</v>
      </c>
      <c r="AJ40" s="4">
        <f>VLOOKUP(G40,'Diamond '!$B$4:$E$1048576,4,FALSE)</f>
        <v>19.48</v>
      </c>
      <c r="AK40" s="4">
        <f>VLOOKUP(G40,'system Report'!$G$1:$V$219,15,FALSE)</f>
        <v>58.44</v>
      </c>
      <c r="AL40" s="4">
        <f>VLOOKUP(G40,[1]SIPReport16102024180130!H:V,15,FALSE)</f>
        <v>19.48</v>
      </c>
      <c r="AM40" s="4">
        <f>VLOOKUP(G40,sys30oct!$H$1:$X$72,15,FALSE)</f>
        <v>19.48</v>
      </c>
      <c r="AN40" t="b">
        <f t="shared" si="11"/>
        <v>1</v>
      </c>
      <c r="AO40" s="15">
        <f>VLOOKUP(G40,'gold small ornament'!$B$4:$E$288,4,FALSE)</f>
        <v>15.132</v>
      </c>
      <c r="AP40" s="4">
        <f>VLOOKUP(G40,'system Report'!$G:$AF,25,FALSE)</f>
        <v>45.39</v>
      </c>
      <c r="AQ40" s="4">
        <f>VLOOKUP(G40,[1]SIPReport16102024180130!H$1:AG$69,25,FALSE)</f>
        <v>15.13</v>
      </c>
      <c r="AR40" s="4">
        <f>VLOOKUP(G40,sys30oct!$H$1:$AG$72,25,FALSE)</f>
        <v>15.13</v>
      </c>
      <c r="AS40" t="s">
        <v>102</v>
      </c>
      <c r="AT40">
        <f>VLOOKUP(G40,'star gold'!$B$4:$E$265,4,FALSE)</f>
        <v>92.81</v>
      </c>
      <c r="AU40" s="4">
        <f>VLOOKUP(G40,'system Report'!G38:AJ256,27,FALSE)</f>
        <v>1379.45</v>
      </c>
      <c r="AV40">
        <f>VLOOKUP(G40,sys30oct!$H$1:$AJ$72,27,FALSE)</f>
        <v>92.81</v>
      </c>
      <c r="AW40" t="b">
        <f t="shared" si="13"/>
        <v>1</v>
      </c>
      <c r="AX40" s="42" t="str">
        <f>VLOOKUP(G40,'star gold'!$B$4:$J$265,7,FALSE)</f>
        <v>B</v>
      </c>
      <c r="AY40" s="42">
        <f>VLOOKUP(G40,sys30oct!$H$1:$AK$72,28,FALSE)</f>
        <v>278.43</v>
      </c>
      <c r="AZ40" s="42" t="b">
        <f t="shared" si="14"/>
        <v>0</v>
      </c>
      <c r="BA40" s="4" t="e">
        <f>VLOOKUP(G40,'star silver'!$B$4:$G$93,4,FALSE)</f>
        <v>#N/A</v>
      </c>
      <c r="BB40" s="4">
        <f>VLOOKUP(G40,'system Report'!G38:AI256,29,FALSE)</f>
        <v>0</v>
      </c>
      <c r="BD40" s="4" t="e">
        <f t="shared" si="5"/>
        <v>#N/A</v>
      </c>
    </row>
    <row r="41" spans="1:56">
      <c r="A41" s="1" t="s">
        <v>58</v>
      </c>
      <c r="B41" s="5" t="s">
        <v>14</v>
      </c>
      <c r="C41" s="1">
        <v>4</v>
      </c>
      <c r="D41" s="10">
        <v>45528</v>
      </c>
      <c r="E41" s="1">
        <v>148</v>
      </c>
      <c r="F41" s="1" t="s">
        <v>112</v>
      </c>
      <c r="G41" s="1">
        <v>4884</v>
      </c>
      <c r="H41" s="1" t="s">
        <v>97</v>
      </c>
      <c r="I41" s="1" t="s">
        <v>94</v>
      </c>
      <c r="J41" s="1">
        <v>266110855.6</v>
      </c>
      <c r="K41" s="1"/>
      <c r="L41" s="1">
        <v>279555267.47</v>
      </c>
      <c r="M41" s="1"/>
      <c r="N41" s="1">
        <f t="shared" si="6"/>
        <v>105.05</v>
      </c>
      <c r="O41" s="39">
        <f t="shared" si="7"/>
        <v>105.052184676828</v>
      </c>
      <c r="P41" s="1" t="e">
        <f>VLOOKUP(G41,'Empwise report_aug'!$B$2:$E$248,4,0)</f>
        <v>#N/A</v>
      </c>
      <c r="Q41" s="1"/>
      <c r="R41" s="1"/>
      <c r="S41" s="1"/>
      <c r="T41" s="1" t="e">
        <f>VLOOKUP(G41,'Empwise report_aug'!$B$2:$E$248,3,FALSE)</f>
        <v>#N/A</v>
      </c>
      <c r="U41" s="1">
        <f>VLOOKUP(G41,sys30oct!$H$1:$P$72,8,FALSE)</f>
        <v>0</v>
      </c>
      <c r="V41" s="1" t="e">
        <f t="shared" si="8"/>
        <v>#N/A</v>
      </c>
      <c r="W41" s="39" t="e">
        <f t="shared" si="0"/>
        <v>#N/A</v>
      </c>
      <c r="X41" s="1">
        <f>VLOOKUP(G41,sys30oct!$H$1:$P$72,9,FALSE)</f>
        <v>0</v>
      </c>
      <c r="Y41" s="39"/>
      <c r="Z41" s="14" t="e">
        <f>VLOOKUP(G41,'Gold Ornamnet'!$B$4:$E$231,4,FALSE)</f>
        <v>#N/A</v>
      </c>
      <c r="AA41">
        <f>VLOOKUP(G41,'system Report'!$G$1:$Q$219,11,FALSE)</f>
        <v>0</v>
      </c>
      <c r="AB41" t="e">
        <f>VLOOKUP(G41,sys23oct!$H$1:$S$74,11,FALSE)</f>
        <v>#N/A</v>
      </c>
      <c r="AC41">
        <f>VLOOKUP(G41,sys30oct!$H$1:$S$72,11,FALSE)</f>
        <v>0</v>
      </c>
      <c r="AD41" t="e">
        <f t="shared" si="9"/>
        <v>#N/A</v>
      </c>
      <c r="AE41">
        <f>VLOOKUP(G41,silver!$B$4:$E$117,4,FALSE)</f>
        <v>0.85</v>
      </c>
      <c r="AF41" s="4">
        <f>VLOOKUP(G41,[1]SIPReport16102024180130!H$1:AB$69,19)</f>
        <v>0</v>
      </c>
      <c r="AG41" s="4"/>
      <c r="AH41" s="4">
        <f>VLOOKUP(G41,sys30oct!$H$1:$AB$72,19,FALSE)</f>
        <v>0</v>
      </c>
      <c r="AI41" t="b">
        <f t="shared" si="15"/>
        <v>0</v>
      </c>
      <c r="AJ41" t="e">
        <f>VLOOKUP(G41,'Diamond '!$B$4:$E$1048576,4,FALSE)</f>
        <v>#N/A</v>
      </c>
      <c r="AK41">
        <f>VLOOKUP(G41,'system Report'!$G$1:$V$219,15,FALSE)</f>
        <v>0</v>
      </c>
      <c r="AL41" s="4">
        <f>VLOOKUP(G41,[1]SIPReport16102024180130!H:V,15,FALSE)</f>
        <v>0</v>
      </c>
      <c r="AM41" s="4">
        <f>VLOOKUP(G41,sys30oct!$H$1:$X$72,15,FALSE)</f>
        <v>0</v>
      </c>
      <c r="AN41" t="e">
        <f t="shared" si="11"/>
        <v>#N/A</v>
      </c>
      <c r="AO41" t="e">
        <f>VLOOKUP(G41,'gold small ornament'!$B$4:$E$288,4,FALSE)</f>
        <v>#N/A</v>
      </c>
      <c r="AP41">
        <f>VLOOKUP(G41,'system Report'!$G:$AF,25,FALSE)</f>
        <v>0</v>
      </c>
      <c r="AQ41" s="4">
        <f>VLOOKUP(G41,[1]SIPReport16102024180130!H$1:AG$69,25,FALSE)</f>
        <v>0</v>
      </c>
      <c r="AR41" s="4">
        <f>VLOOKUP(G41,sys30oct!$H$1:$AG$72,25,FALSE)</f>
        <v>0</v>
      </c>
      <c r="AS41" t="e">
        <f t="shared" si="12"/>
        <v>#N/A</v>
      </c>
      <c r="AT41" t="e">
        <f>VLOOKUP(G41,'star gold'!$B$4:$E$265,4,FALSE)</f>
        <v>#N/A</v>
      </c>
      <c r="AU41">
        <f>VLOOKUP(G41,'system Report'!G39:AJ257,27,FALSE)</f>
        <v>0.85</v>
      </c>
      <c r="AV41">
        <f>VLOOKUP(G41,sys30oct!$H$1:$AJ$72,27,FALSE)</f>
        <v>0</v>
      </c>
      <c r="AW41" t="e">
        <f t="shared" si="13"/>
        <v>#N/A</v>
      </c>
      <c r="AX41" t="e">
        <f>VLOOKUP(G41,'star gold'!$B$4:$J$265,7,FALSE)</f>
        <v>#N/A</v>
      </c>
      <c r="AY41">
        <f>VLOOKUP(G41,sys30oct!$H$1:$AK$72,28,FALSE)</f>
        <v>0</v>
      </c>
      <c r="AZ41" t="e">
        <f t="shared" si="14"/>
        <v>#N/A</v>
      </c>
      <c r="BA41" t="e">
        <f>VLOOKUP(G41,'star silver'!$B$4:$G$93,4,FALSE)</f>
        <v>#N/A</v>
      </c>
      <c r="BB41">
        <f>VLOOKUP(G41,'system Report'!G39:AI257,29,FALSE)</f>
        <v>0</v>
      </c>
      <c r="BD41" t="e">
        <f t="shared" si="5"/>
        <v>#N/A</v>
      </c>
    </row>
    <row r="42" spans="1:56">
      <c r="A42" s="1" t="s">
        <v>58</v>
      </c>
      <c r="B42" s="5" t="s">
        <v>14</v>
      </c>
      <c r="C42" s="1">
        <v>4</v>
      </c>
      <c r="D42" s="10">
        <v>45528</v>
      </c>
      <c r="E42" s="1">
        <v>148</v>
      </c>
      <c r="F42" s="1" t="s">
        <v>113</v>
      </c>
      <c r="G42" s="1">
        <v>4955</v>
      </c>
      <c r="H42" s="1" t="s">
        <v>93</v>
      </c>
      <c r="I42" s="1" t="s">
        <v>94</v>
      </c>
      <c r="J42" s="1">
        <v>266110855.6</v>
      </c>
      <c r="K42" s="1"/>
      <c r="L42" s="1">
        <v>279555267.47</v>
      </c>
      <c r="M42" s="1"/>
      <c r="N42" s="1">
        <f t="shared" si="6"/>
        <v>105.05</v>
      </c>
      <c r="O42" s="39">
        <f t="shared" si="7"/>
        <v>105.052184676828</v>
      </c>
      <c r="P42" s="1">
        <f>VLOOKUP(G42,'Empwise report_aug'!$B$2:$E$248,4,0)</f>
        <v>1851220.894</v>
      </c>
      <c r="Q42" s="1"/>
      <c r="R42" s="1"/>
      <c r="S42" s="1"/>
      <c r="T42" s="1">
        <f>VLOOKUP(G42,'Empwise report_aug'!$B$2:$E$248,3,FALSE)</f>
        <v>2408268.34</v>
      </c>
      <c r="U42" s="1">
        <f>VLOOKUP(G42,sys30oct!$H$1:$P$72,8,FALSE)</f>
        <v>2408268.34</v>
      </c>
      <c r="V42" s="1" t="b">
        <f t="shared" si="8"/>
        <v>1</v>
      </c>
      <c r="W42" s="39">
        <f t="shared" si="0"/>
        <v>130.090814543281</v>
      </c>
      <c r="X42" s="1">
        <f>VLOOKUP(G42,sys30oct!$H$1:$P$72,9,FALSE)</f>
        <v>130.09</v>
      </c>
      <c r="Y42" s="39"/>
      <c r="Z42" s="14" t="e">
        <f>VLOOKUP(G42,'Gold Ornamnet'!$B$4:$E$231,4,FALSE)</f>
        <v>#N/A</v>
      </c>
      <c r="AA42">
        <f>VLOOKUP(G42,'system Report'!$G$1:$Q$219,11,FALSE)</f>
        <v>0</v>
      </c>
      <c r="AB42" t="e">
        <f>VLOOKUP(G42,sys23oct!$H$1:$S$74,11,FALSE)</f>
        <v>#N/A</v>
      </c>
      <c r="AC42">
        <f>VLOOKUP(G42,sys30oct!$H$1:$S$72,11,FALSE)</f>
        <v>0</v>
      </c>
      <c r="AD42" t="e">
        <f t="shared" si="9"/>
        <v>#N/A</v>
      </c>
      <c r="AE42">
        <f>VLOOKUP(G42,silver!$B$4:$E$117,4,FALSE)</f>
        <v>5350.67</v>
      </c>
      <c r="AF42" s="4">
        <f>VLOOKUP(G42,[1]SIPReport16102024180130!H$1:AB$69,19)</f>
        <v>0</v>
      </c>
      <c r="AG42" s="4"/>
      <c r="AH42" s="4">
        <f>VLOOKUP(G42,sys30oct!$H$1:$AB$72,19,FALSE)</f>
        <v>0</v>
      </c>
      <c r="AI42" t="b">
        <f t="shared" si="15"/>
        <v>0</v>
      </c>
      <c r="AJ42" t="e">
        <f>VLOOKUP(G42,'Diamond '!$B$4:$E$1048576,4,FALSE)</f>
        <v>#N/A</v>
      </c>
      <c r="AK42">
        <f>VLOOKUP(G42,'system Report'!$G$1:$V$219,15,FALSE)</f>
        <v>0</v>
      </c>
      <c r="AL42" s="4">
        <f>VLOOKUP(G42,[1]SIPReport16102024180130!H:V,15,FALSE)</f>
        <v>0</v>
      </c>
      <c r="AM42" s="4">
        <f>VLOOKUP(G42,sys30oct!$H$1:$X$72,15,FALSE)</f>
        <v>0</v>
      </c>
      <c r="AN42" t="e">
        <f t="shared" si="11"/>
        <v>#N/A</v>
      </c>
      <c r="AO42" t="e">
        <f>VLOOKUP(G42,'gold small ornament'!$B$4:$E$288,4,FALSE)</f>
        <v>#N/A</v>
      </c>
      <c r="AP42">
        <f>VLOOKUP(G42,'system Report'!$G:$AF,25,FALSE)</f>
        <v>0</v>
      </c>
      <c r="AQ42" s="4">
        <f>VLOOKUP(G42,[1]SIPReport16102024180130!H$1:AG$69,25,FALSE)</f>
        <v>0</v>
      </c>
      <c r="AR42" s="4">
        <f>VLOOKUP(G42,sys30oct!$H$1:$AG$72,25,FALSE)</f>
        <v>0</v>
      </c>
      <c r="AS42" t="e">
        <f t="shared" si="12"/>
        <v>#N/A</v>
      </c>
      <c r="AT42" t="e">
        <f>VLOOKUP(G42,'star gold'!$B$4:$E$265,4,FALSE)</f>
        <v>#N/A</v>
      </c>
      <c r="AU42">
        <f>VLOOKUP(G42,'system Report'!G40:AJ258,27,FALSE)</f>
        <v>24161.01</v>
      </c>
      <c r="AV42">
        <f>VLOOKUP(G42,sys30oct!$H$1:$AJ$72,27,FALSE)</f>
        <v>0</v>
      </c>
      <c r="AW42" t="e">
        <f t="shared" si="13"/>
        <v>#N/A</v>
      </c>
      <c r="AX42" t="e">
        <f>VLOOKUP(G42,'star gold'!$B$4:$J$265,7,FALSE)</f>
        <v>#N/A</v>
      </c>
      <c r="AY42">
        <f>VLOOKUP(G42,sys30oct!$H$1:$AK$72,28,FALSE)</f>
        <v>0</v>
      </c>
      <c r="AZ42" t="e">
        <f t="shared" si="14"/>
        <v>#N/A</v>
      </c>
      <c r="BA42">
        <f>VLOOKUP(G42,'star silver'!$B$4:$G$93,4,FALSE)</f>
        <v>4568.27</v>
      </c>
      <c r="BB42">
        <f>VLOOKUP(G42,'system Report'!G40:AI258,29,FALSE)</f>
        <v>0</v>
      </c>
      <c r="BD42" t="b">
        <f t="shared" si="5"/>
        <v>0</v>
      </c>
    </row>
    <row r="43" spans="1:56">
      <c r="A43" s="1" t="s">
        <v>58</v>
      </c>
      <c r="B43" s="5" t="s">
        <v>14</v>
      </c>
      <c r="C43" s="1">
        <v>4</v>
      </c>
      <c r="D43" s="10">
        <v>45528</v>
      </c>
      <c r="E43" s="1">
        <v>148</v>
      </c>
      <c r="F43" s="1" t="s">
        <v>114</v>
      </c>
      <c r="G43" s="1">
        <v>4997</v>
      </c>
      <c r="H43" s="1" t="s">
        <v>97</v>
      </c>
      <c r="I43" s="1" t="s">
        <v>94</v>
      </c>
      <c r="J43" s="1">
        <v>266110855.6</v>
      </c>
      <c r="K43" s="1"/>
      <c r="L43" s="1">
        <v>279555267.47</v>
      </c>
      <c r="M43" s="1"/>
      <c r="N43" s="1">
        <f t="shared" si="6"/>
        <v>105.05</v>
      </c>
      <c r="O43" s="39">
        <f t="shared" si="7"/>
        <v>105.052184676828</v>
      </c>
      <c r="P43" s="1">
        <f>VLOOKUP(G43,'Empwise report_aug'!$B$2:$E$248,4,0)</f>
        <v>8293623.0324</v>
      </c>
      <c r="Q43" s="1"/>
      <c r="R43" s="1"/>
      <c r="S43" s="1"/>
      <c r="T43" s="1">
        <f>VLOOKUP(G43,'Empwise report_aug'!$B$2:$E$248,3,FALSE)</f>
        <v>8730849.68</v>
      </c>
      <c r="U43" s="1">
        <f>VLOOKUP(G43,sys30oct!$H$1:$P$72,8,FALSE)</f>
        <v>8730849.68</v>
      </c>
      <c r="V43" s="1" t="b">
        <f t="shared" si="8"/>
        <v>1</v>
      </c>
      <c r="W43" s="39">
        <f t="shared" si="0"/>
        <v>105.27184133993</v>
      </c>
      <c r="X43" s="1">
        <f>VLOOKUP(G43,sys30oct!$H$1:$P$72,9,FALSE)</f>
        <v>105.27</v>
      </c>
      <c r="Y43" s="39"/>
      <c r="Z43" s="14">
        <f>VLOOKUP(G43,'Gold Ornamnet'!$B$4:$E$231,4,FALSE)</f>
        <v>218.641</v>
      </c>
      <c r="AA43">
        <f>VLOOKUP(G43,'system Report'!$G$1:$Q$219,11,FALSE)</f>
        <v>0</v>
      </c>
      <c r="AB43" t="e">
        <f>VLOOKUP(G43,sys23oct!$H$1:$S$74,11,FALSE)</f>
        <v>#N/A</v>
      </c>
      <c r="AC43">
        <f>VLOOKUP(G43,sys30oct!$H$1:$S$72,11,FALSE)</f>
        <v>218.64</v>
      </c>
      <c r="AD43" t="b">
        <v>1</v>
      </c>
      <c r="AE43">
        <v>0</v>
      </c>
      <c r="AF43" s="4">
        <f>VLOOKUP(G43,[1]SIPReport16102024180130!H$1:AB$69,19)</f>
        <v>0</v>
      </c>
      <c r="AG43" s="4"/>
      <c r="AH43" s="4">
        <f>VLOOKUP(G43,sys30oct!$H$1:$AB$72,19,FALSE)</f>
        <v>0</v>
      </c>
      <c r="AI43" t="b">
        <f t="shared" si="15"/>
        <v>1</v>
      </c>
      <c r="AJ43">
        <f>VLOOKUP(G43,'Diamond '!$B$4:$E$1048576,4,FALSE)</f>
        <v>8.81</v>
      </c>
      <c r="AK43">
        <f>VLOOKUP(G43,'system Report'!$G$1:$V$219,15,FALSE)</f>
        <v>26.43</v>
      </c>
      <c r="AL43" s="4">
        <f>VLOOKUP(G43,[1]SIPReport16102024180130!H:V,15,FALSE)</f>
        <v>8.81</v>
      </c>
      <c r="AM43" s="4">
        <f>VLOOKUP(G43,sys30oct!$H$1:$X$72,15,FALSE)</f>
        <v>8.81</v>
      </c>
      <c r="AN43" t="b">
        <f t="shared" si="11"/>
        <v>1</v>
      </c>
      <c r="AO43" s="14">
        <f>VLOOKUP(G43,'gold small ornament'!$B$4:$E$288,4,FALSE)</f>
        <v>16.621</v>
      </c>
      <c r="AP43">
        <f>VLOOKUP(G43,'system Report'!$G:$AF,25,FALSE)</f>
        <v>45.87</v>
      </c>
      <c r="AQ43" s="4">
        <f>VLOOKUP(G43,[1]SIPReport16102024180130!H$1:AG$69,25,FALSE)</f>
        <v>16.62</v>
      </c>
      <c r="AR43" s="4">
        <f>VLOOKUP(G43,sys30oct!$H$1:$AG$72,25,FALSE)</f>
        <v>16.62</v>
      </c>
      <c r="AS43" t="s">
        <v>102</v>
      </c>
      <c r="AT43">
        <f>VLOOKUP(G43,'star gold'!$B$4:$E$265,4,FALSE)</f>
        <v>137.475</v>
      </c>
      <c r="AU43">
        <f>VLOOKUP(G43,'system Report'!G41:AJ259,27,FALSE)</f>
        <v>1441.99</v>
      </c>
      <c r="AV43">
        <f>VLOOKUP(G43,sys30oct!$H$1:$AJ$72,27,FALSE)</f>
        <v>137.48</v>
      </c>
      <c r="AW43" t="b">
        <v>1</v>
      </c>
      <c r="AX43" s="42" t="str">
        <f>VLOOKUP(G43,'star gold'!$B$4:$J$265,7,FALSE)</f>
        <v>B</v>
      </c>
      <c r="AY43" s="42">
        <f>VLOOKUP(G43,sys30oct!$H$1:$AK$72,28,FALSE)</f>
        <v>412.44</v>
      </c>
      <c r="AZ43" s="42" t="b">
        <f t="shared" si="14"/>
        <v>0</v>
      </c>
      <c r="BA43" t="e">
        <f>VLOOKUP(G43,'star silver'!$B$4:$G$93,4,FALSE)</f>
        <v>#N/A</v>
      </c>
      <c r="BB43">
        <f>VLOOKUP(G43,'system Report'!G41:AI259,29,FALSE)</f>
        <v>0</v>
      </c>
      <c r="BD43" t="e">
        <f t="shared" si="5"/>
        <v>#N/A</v>
      </c>
    </row>
    <row r="44" spans="1:56">
      <c r="A44" s="1" t="s">
        <v>58</v>
      </c>
      <c r="B44" s="5" t="s">
        <v>14</v>
      </c>
      <c r="C44" s="1">
        <v>4</v>
      </c>
      <c r="D44" s="10">
        <v>45528</v>
      </c>
      <c r="E44" s="1">
        <v>148</v>
      </c>
      <c r="F44" s="1" t="s">
        <v>115</v>
      </c>
      <c r="G44" s="1">
        <v>5009</v>
      </c>
      <c r="H44" s="1" t="s">
        <v>97</v>
      </c>
      <c r="I44" s="1" t="s">
        <v>94</v>
      </c>
      <c r="J44" s="1">
        <v>266110855.6</v>
      </c>
      <c r="K44" s="1"/>
      <c r="L44" s="1">
        <v>279555267.47</v>
      </c>
      <c r="M44" s="1"/>
      <c r="N44" s="1">
        <f t="shared" si="6"/>
        <v>105.05</v>
      </c>
      <c r="O44" s="39">
        <f t="shared" si="7"/>
        <v>105.052184676828</v>
      </c>
      <c r="P44" s="1">
        <f>VLOOKUP(G44,'Empwise report_aug'!$B$2:$E$248,4,0)</f>
        <v>8293623.0324</v>
      </c>
      <c r="Q44" s="1"/>
      <c r="R44" s="1"/>
      <c r="S44" s="1"/>
      <c r="T44" s="1">
        <f>VLOOKUP(G44,'Empwise report_aug'!$B$2:$E$248,3,FALSE)</f>
        <v>10413462.86</v>
      </c>
      <c r="U44" s="1">
        <f>VLOOKUP(G44,sys30oct!$H$1:$P$72,8,FALSE)</f>
        <v>10413462.86</v>
      </c>
      <c r="V44" s="1" t="b">
        <f t="shared" si="8"/>
        <v>1</v>
      </c>
      <c r="W44" s="39">
        <f t="shared" si="0"/>
        <v>125.559876779046</v>
      </c>
      <c r="X44" s="1">
        <f>VLOOKUP(G44,sys30oct!$H$1:$P$72,9,FALSE)</f>
        <v>125.56</v>
      </c>
      <c r="Y44" s="39"/>
      <c r="Z44" s="14">
        <f>VLOOKUP(G44,'Gold Ornamnet'!$B$4:$E$231,4,FALSE)</f>
        <v>419.94</v>
      </c>
      <c r="AA44">
        <f>VLOOKUP(G44,'system Report'!$G$1:$Q$219,11,FALSE)</f>
        <v>0</v>
      </c>
      <c r="AB44" t="e">
        <f>VLOOKUP(G44,sys23oct!$H$1:$S$74,11,FALSE)</f>
        <v>#N/A</v>
      </c>
      <c r="AC44">
        <f>VLOOKUP(G44,sys30oct!$H$1:$S$72,11,FALSE)</f>
        <v>419.94</v>
      </c>
      <c r="AD44" t="b">
        <f t="shared" si="9"/>
        <v>1</v>
      </c>
      <c r="AE44">
        <v>0</v>
      </c>
      <c r="AF44" s="4">
        <f>VLOOKUP(G44,[1]SIPReport16102024180130!H$1:AB$69,19)</f>
        <v>0</v>
      </c>
      <c r="AG44" s="4"/>
      <c r="AH44" s="4">
        <f>VLOOKUP(G44,sys30oct!$H$1:$AB$72,19,FALSE)</f>
        <v>0</v>
      </c>
      <c r="AI44" t="b">
        <f t="shared" si="15"/>
        <v>1</v>
      </c>
      <c r="AJ44">
        <f>VLOOKUP(G44,'Diamond '!$B$4:$E$1048576,4,FALSE)</f>
        <v>14.46</v>
      </c>
      <c r="AK44">
        <f>VLOOKUP(G44,'system Report'!$G$1:$V$219,15,FALSE)</f>
        <v>43.38</v>
      </c>
      <c r="AL44" s="4">
        <f>VLOOKUP(G44,[1]SIPReport16102024180130!H:V,15,FALSE)</f>
        <v>14.46</v>
      </c>
      <c r="AM44" s="4">
        <f>VLOOKUP(G44,sys30oct!$H$1:$X$72,15,FALSE)</f>
        <v>14.46</v>
      </c>
      <c r="AN44" t="b">
        <f t="shared" si="11"/>
        <v>1</v>
      </c>
      <c r="AO44" s="14">
        <f>VLOOKUP(G44,'gold small ornament'!$B$4:$E$288,4,FALSE)</f>
        <v>0.251</v>
      </c>
      <c r="AP44">
        <f>VLOOKUP(G44,'system Report'!$G:$AF,25,FALSE)</f>
        <v>0.75</v>
      </c>
      <c r="AQ44" s="4">
        <f>VLOOKUP(G44,[1]SIPReport16102024180130!H$1:AG$69,25,FALSE)</f>
        <v>0.25</v>
      </c>
      <c r="AR44" s="4">
        <f>VLOOKUP(G44,sys30oct!$H$1:$AG$72,25,FALSE)</f>
        <v>0.25</v>
      </c>
      <c r="AS44" t="s">
        <v>102</v>
      </c>
      <c r="AT44">
        <f>VLOOKUP(G44,'star gold'!$B$4:$E$265,4,FALSE)</f>
        <v>120.9</v>
      </c>
      <c r="AU44">
        <f>VLOOKUP(G44,'system Report'!G42:AJ260,27,FALSE)</f>
        <v>1455.11</v>
      </c>
      <c r="AV44">
        <f>VLOOKUP(G44,sys30oct!$H$1:$AJ$72,27,FALSE)</f>
        <v>120.9</v>
      </c>
      <c r="AW44" t="b">
        <f t="shared" si="13"/>
        <v>1</v>
      </c>
      <c r="AX44" s="42" t="str">
        <f>VLOOKUP(G44,'star gold'!$B$4:$J$265,7,FALSE)</f>
        <v>B</v>
      </c>
      <c r="AY44" s="42">
        <f>VLOOKUP(G44,sys30oct!$H$1:$AK$72,28,FALSE)</f>
        <v>362.7</v>
      </c>
      <c r="AZ44" s="42" t="b">
        <f t="shared" si="14"/>
        <v>0</v>
      </c>
      <c r="BA44" t="e">
        <f>VLOOKUP(G44,'star silver'!$B$4:$G$93,4,FALSE)</f>
        <v>#N/A</v>
      </c>
      <c r="BB44">
        <f>VLOOKUP(G44,'system Report'!G42:AI260,29,FALSE)</f>
        <v>0</v>
      </c>
      <c r="BD44" t="e">
        <f t="shared" si="5"/>
        <v>#N/A</v>
      </c>
    </row>
    <row r="45" spans="1:56">
      <c r="A45" s="1" t="s">
        <v>58</v>
      </c>
      <c r="B45" s="5" t="s">
        <v>14</v>
      </c>
      <c r="C45" s="1">
        <v>4</v>
      </c>
      <c r="D45" s="10">
        <v>45528</v>
      </c>
      <c r="E45" s="1">
        <v>148</v>
      </c>
      <c r="F45" s="1" t="s">
        <v>116</v>
      </c>
      <c r="G45" s="1">
        <v>5181</v>
      </c>
      <c r="H45" s="1" t="s">
        <v>117</v>
      </c>
      <c r="I45" s="1" t="s">
        <v>94</v>
      </c>
      <c r="J45" s="1">
        <v>266110855.6</v>
      </c>
      <c r="K45" s="1"/>
      <c r="L45" s="1">
        <v>279555267.47</v>
      </c>
      <c r="M45" s="1"/>
      <c r="N45" s="1">
        <f t="shared" si="6"/>
        <v>105.05</v>
      </c>
      <c r="O45" s="39">
        <f t="shared" si="7"/>
        <v>105.052184676828</v>
      </c>
      <c r="P45" s="1" t="e">
        <f>VLOOKUP(G45,'Empwise report_aug'!$B$2:$E$248,4,0)</f>
        <v>#N/A</v>
      </c>
      <c r="Q45" s="1"/>
      <c r="R45" s="1"/>
      <c r="S45" s="1"/>
      <c r="T45" s="1" t="e">
        <f>VLOOKUP(G45,'Empwise report_aug'!$B$2:$E$248,3,FALSE)</f>
        <v>#N/A</v>
      </c>
      <c r="U45" s="1">
        <f>VLOOKUP(G45,sys30oct!$H$1:$P$72,8,FALSE)</f>
        <v>0</v>
      </c>
      <c r="V45" s="1" t="e">
        <f t="shared" si="8"/>
        <v>#N/A</v>
      </c>
      <c r="W45" s="39" t="e">
        <f t="shared" si="0"/>
        <v>#N/A</v>
      </c>
      <c r="X45" s="1">
        <f>VLOOKUP(G45,sys30oct!$H$1:$P$72,9,FALSE)</f>
        <v>0</v>
      </c>
      <c r="Y45" s="39"/>
      <c r="Z45" s="14" t="e">
        <f>VLOOKUP(G45,'Gold Ornamnet'!$B$4:$E$231,4,FALSE)</f>
        <v>#N/A</v>
      </c>
      <c r="AA45">
        <f>VLOOKUP(G45,'system Report'!$G$1:$Q$219,11,FALSE)</f>
        <v>0</v>
      </c>
      <c r="AB45" t="e">
        <f>VLOOKUP(G45,sys23oct!$H$1:$S$74,11,FALSE)</f>
        <v>#N/A</v>
      </c>
      <c r="AC45">
        <f>VLOOKUP(G45,sys30oct!$H$1:$S$72,11,FALSE)</f>
        <v>0</v>
      </c>
      <c r="AD45" t="e">
        <f t="shared" si="9"/>
        <v>#N/A</v>
      </c>
      <c r="AE45">
        <v>0</v>
      </c>
      <c r="AF45" s="4">
        <f>VLOOKUP(G45,[1]SIPReport16102024180130!H$1:AB$69,19)</f>
        <v>0</v>
      </c>
      <c r="AG45" s="4"/>
      <c r="AH45" s="4">
        <f>VLOOKUP(G45,sys30oct!$H$1:$AB$72,19,FALSE)</f>
        <v>0</v>
      </c>
      <c r="AI45" t="b">
        <f t="shared" si="15"/>
        <v>1</v>
      </c>
      <c r="AJ45">
        <f>VLOOKUP(G45,'Diamond '!$B$4:$E$1048576,4,FALSE)</f>
        <v>0.36</v>
      </c>
      <c r="AK45">
        <f>VLOOKUP(G45,'system Report'!$G$1:$V$219,15,FALSE)</f>
        <v>1.08</v>
      </c>
      <c r="AL45" s="4">
        <f>VLOOKUP(G45,[1]SIPReport16102024180130!H:V,15,FALSE)</f>
        <v>0.36</v>
      </c>
      <c r="AM45" s="4">
        <f>VLOOKUP(G45,sys30oct!$H$1:$X$72,15,FALSE)</f>
        <v>0.36</v>
      </c>
      <c r="AN45" t="b">
        <f t="shared" si="11"/>
        <v>1</v>
      </c>
      <c r="AO45" s="14">
        <f>VLOOKUP(G45,'gold small ornament'!$B$4:$E$288,4,FALSE)</f>
        <v>125.046</v>
      </c>
      <c r="AP45">
        <f>VLOOKUP(G45,'system Report'!$G:$AF,25,FALSE)</f>
        <v>354.03</v>
      </c>
      <c r="AQ45" s="4">
        <f>VLOOKUP(G45,[1]SIPReport16102024180130!H$1:AG$69,25,FALSE)</f>
        <v>125.05</v>
      </c>
      <c r="AR45" s="4">
        <f>VLOOKUP(G45,sys30oct!$H$1:$AG$72,25,FALSE)</f>
        <v>125.05</v>
      </c>
      <c r="AS45" t="b">
        <v>1</v>
      </c>
      <c r="AT45" s="44">
        <f>VLOOKUP(G45,'star gold'!$B$4:$E$265,4,FALSE)</f>
        <v>18.775</v>
      </c>
      <c r="AU45" s="43">
        <f>VLOOKUP(G45,'system Report'!G43:AJ261,27,FALSE)</f>
        <v>513.84</v>
      </c>
      <c r="AV45" s="43">
        <f>VLOOKUP(G45,sys30oct!$H$1:$AJ$72,27,FALSE)</f>
        <v>18.78</v>
      </c>
      <c r="AW45" s="43" t="b">
        <v>1</v>
      </c>
      <c r="AX45">
        <f>VLOOKUP(G45,'star gold'!$B$4:$J$265,7,FALSE)</f>
        <v>0</v>
      </c>
      <c r="AY45">
        <f>VLOOKUP(G45,sys30oct!$H$1:$AK$72,28,FALSE)</f>
        <v>0</v>
      </c>
      <c r="AZ45" t="b">
        <f t="shared" si="14"/>
        <v>1</v>
      </c>
      <c r="BA45" t="e">
        <f>VLOOKUP(G45,'star silver'!$B$4:$G$93,4,FALSE)</f>
        <v>#N/A</v>
      </c>
      <c r="BB45">
        <f>VLOOKUP(G45,'system Report'!G43:AI261,29,FALSE)</f>
        <v>0</v>
      </c>
      <c r="BD45" t="e">
        <f t="shared" si="5"/>
        <v>#N/A</v>
      </c>
    </row>
    <row r="46" spans="1:56">
      <c r="A46" s="1" t="s">
        <v>58</v>
      </c>
      <c r="B46" s="5" t="s">
        <v>14</v>
      </c>
      <c r="C46" s="1">
        <v>4</v>
      </c>
      <c r="D46" s="10">
        <v>45528</v>
      </c>
      <c r="E46" s="1">
        <v>148</v>
      </c>
      <c r="F46" s="1" t="s">
        <v>118</v>
      </c>
      <c r="G46" s="1">
        <v>5227</v>
      </c>
      <c r="H46" s="1" t="s">
        <v>97</v>
      </c>
      <c r="I46" s="1" t="s">
        <v>94</v>
      </c>
      <c r="J46" s="1">
        <v>266110855.6</v>
      </c>
      <c r="K46" s="1"/>
      <c r="L46" s="1">
        <v>279555267.47</v>
      </c>
      <c r="M46" s="1"/>
      <c r="N46" s="1">
        <f t="shared" si="6"/>
        <v>105.05</v>
      </c>
      <c r="O46" s="39">
        <f t="shared" si="7"/>
        <v>105.052184676828</v>
      </c>
      <c r="P46" s="1">
        <f>VLOOKUP(G46,'Empwise report_aug'!$B$2:$E$248,4,0)</f>
        <v>1542529.553</v>
      </c>
      <c r="Q46" s="1"/>
      <c r="R46" s="1"/>
      <c r="S46" s="1"/>
      <c r="T46" s="1">
        <f>VLOOKUP(G46,'Empwise report_aug'!$B$2:$E$248,3,FALSE)</f>
        <v>1562584.08</v>
      </c>
      <c r="U46" s="1">
        <f>VLOOKUP(G46,sys30oct!$H$1:$P$72,8,FALSE)</f>
        <v>1562584.08</v>
      </c>
      <c r="V46" s="1" t="b">
        <f t="shared" si="8"/>
        <v>1</v>
      </c>
      <c r="W46" s="39">
        <f t="shared" si="0"/>
        <v>101.300106501104</v>
      </c>
      <c r="X46" s="1">
        <f>VLOOKUP(G46,sys30oct!$H$1:$P$72,9,FALSE)</f>
        <v>101.3</v>
      </c>
      <c r="Y46" s="39"/>
      <c r="Z46" s="14" t="e">
        <f>VLOOKUP(G46,'Gold Ornamnet'!$B$4:$E$231,4,FALSE)</f>
        <v>#N/A</v>
      </c>
      <c r="AA46">
        <f>VLOOKUP(G46,'system Report'!$G$1:$Q$219,11,FALSE)</f>
        <v>0</v>
      </c>
      <c r="AB46" t="e">
        <f>VLOOKUP(G46,sys23oct!$H$1:$S$74,11,FALSE)</f>
        <v>#N/A</v>
      </c>
      <c r="AC46">
        <f>VLOOKUP(G46,sys30oct!$H$1:$S$72,11,FALSE)</f>
        <v>0</v>
      </c>
      <c r="AD46" t="e">
        <f t="shared" si="9"/>
        <v>#N/A</v>
      </c>
      <c r="AE46">
        <f>VLOOKUP(G46,silver!$B$4:$E$117,4,FALSE)</f>
        <v>3362.86</v>
      </c>
      <c r="AF46" s="4">
        <f>VLOOKUP(G46,[1]SIPReport16102024180130!H$1:AB$69,19)</f>
        <v>0</v>
      </c>
      <c r="AG46" s="4"/>
      <c r="AH46" s="4">
        <f>VLOOKUP(G46,sys30oct!$H$1:$AB$72,19,FALSE)</f>
        <v>0</v>
      </c>
      <c r="AI46" t="b">
        <f t="shared" si="15"/>
        <v>0</v>
      </c>
      <c r="AJ46" t="e">
        <f>VLOOKUP(G46,'Diamond '!$B$4:$E$1048576,4,FALSE)</f>
        <v>#N/A</v>
      </c>
      <c r="AK46">
        <f>VLOOKUP(G46,'system Report'!$G$1:$V$219,15,FALSE)</f>
        <v>0</v>
      </c>
      <c r="AL46" s="4">
        <f>VLOOKUP(G46,[1]SIPReport16102024180130!H:V,15,FALSE)</f>
        <v>0</v>
      </c>
      <c r="AM46" s="4">
        <f>VLOOKUP(G46,sys30oct!$H$1:$X$72,15,FALSE)</f>
        <v>0</v>
      </c>
      <c r="AN46" t="e">
        <f t="shared" si="11"/>
        <v>#N/A</v>
      </c>
      <c r="AO46" t="e">
        <f>VLOOKUP(G46,'gold small ornament'!$B$4:$E$288,4,FALSE)</f>
        <v>#N/A</v>
      </c>
      <c r="AP46">
        <f>VLOOKUP(G46,'system Report'!$G:$AF,25,FALSE)</f>
        <v>0</v>
      </c>
      <c r="AQ46" s="4">
        <f>VLOOKUP(G46,[1]SIPReport16102024180130!H$1:AG$69,25,FALSE)</f>
        <v>0</v>
      </c>
      <c r="AR46" s="4">
        <f>VLOOKUP(G46,sys30oct!$H$1:$AG$72,25,FALSE)</f>
        <v>0</v>
      </c>
      <c r="AS46" t="e">
        <f t="shared" si="12"/>
        <v>#N/A</v>
      </c>
      <c r="AT46" t="e">
        <f>VLOOKUP(G46,'star gold'!$B$4:$E$265,4,FALSE)</f>
        <v>#N/A</v>
      </c>
      <c r="AU46">
        <f>VLOOKUP(G46,'system Report'!G44:AJ262,27,FALSE)</f>
        <v>15807.38</v>
      </c>
      <c r="AV46">
        <f>VLOOKUP(G46,sys30oct!$H$1:$AJ$72,27,FALSE)</f>
        <v>0</v>
      </c>
      <c r="AW46" t="e">
        <f t="shared" si="13"/>
        <v>#N/A</v>
      </c>
      <c r="AX46" t="e">
        <f>VLOOKUP(G46,'star gold'!$B$4:$J$265,7,FALSE)</f>
        <v>#N/A</v>
      </c>
      <c r="AY46">
        <f>VLOOKUP(G46,sys30oct!$H$1:$AK$72,28,FALSE)</f>
        <v>0</v>
      </c>
      <c r="AZ46" t="e">
        <f t="shared" si="14"/>
        <v>#N/A</v>
      </c>
      <c r="BA46">
        <f>VLOOKUP(G46,'star silver'!$B$4:$G$93,4,FALSE)</f>
        <v>2641.78</v>
      </c>
      <c r="BB46">
        <f>VLOOKUP(G46,'system Report'!G44:AI262,29,FALSE)</f>
        <v>0</v>
      </c>
      <c r="BD46" t="b">
        <f t="shared" si="5"/>
        <v>0</v>
      </c>
    </row>
    <row r="47" spans="1:56">
      <c r="A47" s="1" t="s">
        <v>58</v>
      </c>
      <c r="B47" s="5" t="s">
        <v>14</v>
      </c>
      <c r="C47" s="1">
        <v>4</v>
      </c>
      <c r="D47" s="10">
        <v>45528</v>
      </c>
      <c r="E47" s="1">
        <v>148</v>
      </c>
      <c r="F47" s="1" t="s">
        <v>119</v>
      </c>
      <c r="G47" s="1">
        <v>5238</v>
      </c>
      <c r="H47" s="1" t="s">
        <v>97</v>
      </c>
      <c r="I47" s="1" t="s">
        <v>94</v>
      </c>
      <c r="J47" s="1">
        <v>266110855.6</v>
      </c>
      <c r="K47" s="1"/>
      <c r="L47" s="1">
        <v>279555267.47</v>
      </c>
      <c r="M47" s="1"/>
      <c r="N47" s="1">
        <f t="shared" si="6"/>
        <v>105.05</v>
      </c>
      <c r="O47" s="39">
        <f t="shared" si="7"/>
        <v>105.052184676828</v>
      </c>
      <c r="P47" s="1">
        <f>VLOOKUP(G47,'Empwise report_aug'!$B$2:$E$248,4,0)</f>
        <v>1542529.553</v>
      </c>
      <c r="Q47" s="1"/>
      <c r="R47" s="1"/>
      <c r="S47" s="1"/>
      <c r="T47" s="1">
        <f>VLOOKUP(G47,'Empwise report_aug'!$B$2:$E$248,3,FALSE)</f>
        <v>501388.55</v>
      </c>
      <c r="U47" s="1">
        <f>VLOOKUP(G47,sys30oct!$H$1:$P$72,8,FALSE)</f>
        <v>501388.55</v>
      </c>
      <c r="V47" s="1" t="b">
        <f t="shared" si="8"/>
        <v>1</v>
      </c>
      <c r="W47" s="39">
        <f t="shared" si="0"/>
        <v>32.5043075528032</v>
      </c>
      <c r="X47" s="1">
        <f>VLOOKUP(G47,sys30oct!$H$1:$P$72,9,FALSE)</f>
        <v>32.5</v>
      </c>
      <c r="Y47" s="39"/>
      <c r="Z47" s="14" t="e">
        <f>VLOOKUP(G47,'Gold Ornamnet'!$B$4:$E$231,4,FALSE)</f>
        <v>#N/A</v>
      </c>
      <c r="AA47">
        <f>VLOOKUP(G47,'system Report'!$G$1:$Q$219,11,FALSE)</f>
        <v>0</v>
      </c>
      <c r="AB47" t="e">
        <f>VLOOKUP(G47,sys23oct!$H$1:$S$74,11,FALSE)</f>
        <v>#N/A</v>
      </c>
      <c r="AC47">
        <f>VLOOKUP(G47,sys30oct!$H$1:$S$72,11,FALSE)</f>
        <v>0</v>
      </c>
      <c r="AD47" t="e">
        <f t="shared" si="9"/>
        <v>#N/A</v>
      </c>
      <c r="AE47">
        <f>VLOOKUP(G47,silver!$B$4:$E$117,4,FALSE)</f>
        <v>1032.49</v>
      </c>
      <c r="AF47" s="4">
        <f>VLOOKUP(G47,[1]SIPReport16102024180130!H$1:AB$69,19)</f>
        <v>0</v>
      </c>
      <c r="AG47" s="4"/>
      <c r="AH47" s="4">
        <f>VLOOKUP(G47,sys30oct!$H$1:$AB$72,19,FALSE)</f>
        <v>0</v>
      </c>
      <c r="AI47" t="b">
        <f t="shared" si="15"/>
        <v>0</v>
      </c>
      <c r="AJ47" t="e">
        <f>VLOOKUP(G47,'Diamond '!$B$4:$E$1048576,4,FALSE)</f>
        <v>#N/A</v>
      </c>
      <c r="AK47">
        <f>VLOOKUP(G47,'system Report'!$G$1:$V$219,15,FALSE)</f>
        <v>0</v>
      </c>
      <c r="AL47" s="4">
        <f>VLOOKUP(G47,[1]SIPReport16102024180130!H:V,15,FALSE)</f>
        <v>0</v>
      </c>
      <c r="AM47" s="4">
        <f>VLOOKUP(G47,sys30oct!$H$1:$X$72,15,FALSE)</f>
        <v>0</v>
      </c>
      <c r="AN47" t="e">
        <f t="shared" si="11"/>
        <v>#N/A</v>
      </c>
      <c r="AO47" t="e">
        <f>VLOOKUP(G47,'gold small ornament'!$B$4:$E$288,4,FALSE)</f>
        <v>#N/A</v>
      </c>
      <c r="AP47">
        <f>VLOOKUP(G47,'system Report'!$G:$AF,25,FALSE)</f>
        <v>0</v>
      </c>
      <c r="AQ47" s="4">
        <f>VLOOKUP(G47,[1]SIPReport16102024180130!H$1:AG$69,25,FALSE)</f>
        <v>0</v>
      </c>
      <c r="AR47" s="4">
        <f>VLOOKUP(G47,sys30oct!$H$1:$AG$72,25,FALSE)</f>
        <v>0</v>
      </c>
      <c r="AS47" t="e">
        <f t="shared" si="12"/>
        <v>#N/A</v>
      </c>
      <c r="AT47" t="e">
        <f>VLOOKUP(G47,'star gold'!$B$4:$E$265,4,FALSE)</f>
        <v>#N/A</v>
      </c>
      <c r="AU47">
        <f>VLOOKUP(G47,'system Report'!G45:AJ263,27,FALSE)</f>
        <v>5316.38</v>
      </c>
      <c r="AV47">
        <f>VLOOKUP(G47,sys30oct!$H$1:$AJ$72,27,FALSE)</f>
        <v>0</v>
      </c>
      <c r="AW47" t="e">
        <f t="shared" si="13"/>
        <v>#N/A</v>
      </c>
      <c r="AX47" t="e">
        <f>VLOOKUP(G47,'star gold'!$B$4:$J$265,7,FALSE)</f>
        <v>#N/A</v>
      </c>
      <c r="AY47">
        <f>VLOOKUP(G47,sys30oct!$H$1:$AK$72,28,FALSE)</f>
        <v>0</v>
      </c>
      <c r="AZ47" t="e">
        <f t="shared" si="14"/>
        <v>#N/A</v>
      </c>
      <c r="BA47">
        <f>VLOOKUP(G47,'star silver'!$B$4:$G$93,4,FALSE)</f>
        <v>486.708</v>
      </c>
      <c r="BB47">
        <f>VLOOKUP(G47,'system Report'!G45:AI263,29,FALSE)</f>
        <v>0</v>
      </c>
      <c r="BD47" t="b">
        <f t="shared" si="5"/>
        <v>0</v>
      </c>
    </row>
    <row r="48" spans="1:56">
      <c r="A48" s="1" t="s">
        <v>58</v>
      </c>
      <c r="B48" s="5" t="s">
        <v>14</v>
      </c>
      <c r="C48" s="1">
        <v>4</v>
      </c>
      <c r="D48" s="10">
        <v>45528</v>
      </c>
      <c r="E48" s="1">
        <v>148</v>
      </c>
      <c r="F48" s="1" t="s">
        <v>120</v>
      </c>
      <c r="G48" s="1">
        <v>5239</v>
      </c>
      <c r="H48" s="1" t="s">
        <v>97</v>
      </c>
      <c r="I48" s="1" t="s">
        <v>94</v>
      </c>
      <c r="J48" s="1">
        <v>266110855.6</v>
      </c>
      <c r="K48" s="1"/>
      <c r="L48" s="1">
        <v>279555267.47</v>
      </c>
      <c r="M48" s="1"/>
      <c r="N48" s="1">
        <f t="shared" si="6"/>
        <v>105.05</v>
      </c>
      <c r="O48" s="39">
        <f t="shared" si="7"/>
        <v>105.052184676828</v>
      </c>
      <c r="P48" s="1">
        <f>VLOOKUP(G48,'Empwise report_aug'!$B$2:$E$248,4,0)</f>
        <v>8293623.0324</v>
      </c>
      <c r="Q48" s="1"/>
      <c r="R48" s="1"/>
      <c r="S48" s="1"/>
      <c r="T48" s="1">
        <f>VLOOKUP(G48,'Empwise report_aug'!$B$2:$E$248,3,FALSE)</f>
        <v>5950514.91</v>
      </c>
      <c r="U48" s="1">
        <f>VLOOKUP(G48,sys30oct!$H$1:$P$72,8,FALSE)</f>
        <v>5950514.91</v>
      </c>
      <c r="V48" s="1" t="b">
        <f t="shared" si="8"/>
        <v>1</v>
      </c>
      <c r="W48" s="39">
        <f t="shared" si="0"/>
        <v>71.7480754400534</v>
      </c>
      <c r="X48" s="1">
        <f>VLOOKUP(G48,sys30oct!$H$1:$P$72,9,FALSE)</f>
        <v>71.75</v>
      </c>
      <c r="Y48" s="39"/>
      <c r="Z48" s="41">
        <f>VLOOKUP(G48,'Gold Ornamnet'!$B$4:$E$231,4,FALSE)</f>
        <v>192.73</v>
      </c>
      <c r="AA48" s="42">
        <f>VLOOKUP(G48,'system Report'!$G$1:$Q$219,11,FALSE)</f>
        <v>0</v>
      </c>
      <c r="AB48" s="42" t="e">
        <f>VLOOKUP(G48,sys23oct!$H$1:$S$74,11,FALSE)</f>
        <v>#N/A</v>
      </c>
      <c r="AC48" s="42">
        <f>VLOOKUP(G48,sys30oct!$H$1:$S$72,11,FALSE)</f>
        <v>385.46</v>
      </c>
      <c r="AD48" s="42" t="b">
        <f t="shared" si="9"/>
        <v>0</v>
      </c>
      <c r="AE48">
        <v>0</v>
      </c>
      <c r="AF48" s="4">
        <f>VLOOKUP(G48,[1]SIPReport16102024180130!H$1:AB$69,19)</f>
        <v>0</v>
      </c>
      <c r="AG48" s="4"/>
      <c r="AH48" s="4">
        <f>VLOOKUP(G48,sys30oct!$H$1:$AB$72,19,FALSE)</f>
        <v>0</v>
      </c>
      <c r="AI48" t="b">
        <f t="shared" ref="AI48:AI59" si="16">EXACT(AE48,AH48)</f>
        <v>1</v>
      </c>
      <c r="AJ48" s="42">
        <f>VLOOKUP(G48,'Diamond '!$B$4:$E$1048576,4,FALSE)</f>
        <v>12.15</v>
      </c>
      <c r="AK48" s="42">
        <f>VLOOKUP(G48,'system Report'!$G$1:$V$219,15,FALSE)</f>
        <v>72.9</v>
      </c>
      <c r="AL48" s="42">
        <f>VLOOKUP(G48,[1]SIPReport16102024180130!H:V,15,FALSE)</f>
        <v>24.3</v>
      </c>
      <c r="AM48" s="42">
        <f>VLOOKUP(G48,sys30oct!$H$1:$X$72,15,FALSE)</f>
        <v>24.3</v>
      </c>
      <c r="AN48" s="42" t="b">
        <f t="shared" si="11"/>
        <v>0</v>
      </c>
      <c r="AO48" s="41">
        <f>VLOOKUP(G48,'gold small ornament'!$B$4:$E$288,4,FALSE)</f>
        <v>4.16</v>
      </c>
      <c r="AP48" s="42">
        <f>VLOOKUP(G48,'system Report'!$G:$AF,25,FALSE)</f>
        <v>24.96</v>
      </c>
      <c r="AQ48" s="42">
        <f>VLOOKUP(G48,[1]SIPReport16102024180130!H$1:AG$69,25,FALSE)</f>
        <v>8.32</v>
      </c>
      <c r="AR48" s="42">
        <f>VLOOKUP(G48,sys30oct!$H$1:$AG$72,25,FALSE)</f>
        <v>8.32</v>
      </c>
      <c r="AS48" s="42" t="b">
        <f t="shared" si="12"/>
        <v>0</v>
      </c>
      <c r="AT48">
        <f>VLOOKUP(G48,'star gold'!$B$4:$E$265,4,FALSE)</f>
        <v>88.95</v>
      </c>
      <c r="AU48">
        <f>VLOOKUP(G48,'system Report'!G46:AJ264,27,FALSE)</f>
        <v>1048.72</v>
      </c>
      <c r="AV48">
        <f>VLOOKUP(G48,sys30oct!$H$1:$AJ$72,27,FALSE)</f>
        <v>88.95</v>
      </c>
      <c r="AW48" t="b">
        <f t="shared" si="13"/>
        <v>1</v>
      </c>
      <c r="AX48" s="42" t="str">
        <f>VLOOKUP(G48,'star gold'!$B$4:$J$265,7,FALSE)</f>
        <v>B</v>
      </c>
      <c r="AY48" s="42">
        <f>VLOOKUP(G48,sys30oct!$H$1:$AK$72,28,FALSE)</f>
        <v>266.85</v>
      </c>
      <c r="AZ48" s="42" t="b">
        <f t="shared" si="14"/>
        <v>0</v>
      </c>
      <c r="BA48" t="e">
        <f>VLOOKUP(G48,'star silver'!$B$4:$G$93,4,FALSE)</f>
        <v>#N/A</v>
      </c>
      <c r="BB48">
        <f>VLOOKUP(G48,'system Report'!G46:AI264,29,FALSE)</f>
        <v>0</v>
      </c>
      <c r="BD48" t="e">
        <f t="shared" si="5"/>
        <v>#N/A</v>
      </c>
    </row>
    <row r="49" spans="1:56">
      <c r="A49" s="1" t="s">
        <v>58</v>
      </c>
      <c r="B49" s="5" t="s">
        <v>14</v>
      </c>
      <c r="C49" s="1">
        <v>4</v>
      </c>
      <c r="D49" s="10">
        <v>45528</v>
      </c>
      <c r="E49" s="1">
        <v>148</v>
      </c>
      <c r="F49" s="1" t="s">
        <v>121</v>
      </c>
      <c r="G49" s="1">
        <v>5266</v>
      </c>
      <c r="H49" s="1" t="s">
        <v>97</v>
      </c>
      <c r="I49" s="1" t="s">
        <v>94</v>
      </c>
      <c r="J49" s="1">
        <v>266110855.6</v>
      </c>
      <c r="K49" s="1"/>
      <c r="L49" s="1">
        <v>279555267.47</v>
      </c>
      <c r="M49" s="1"/>
      <c r="N49" s="1">
        <f t="shared" si="6"/>
        <v>105.05</v>
      </c>
      <c r="O49" s="39">
        <f t="shared" si="7"/>
        <v>105.052184676828</v>
      </c>
      <c r="P49" s="1">
        <f>VLOOKUP(G49,'Empwise report_aug'!$B$2:$E$248,4,0)</f>
        <v>8293623.0324</v>
      </c>
      <c r="Q49" s="1"/>
      <c r="R49" s="1"/>
      <c r="S49" s="1"/>
      <c r="T49" s="1">
        <f>VLOOKUP(G49,'Empwise report_aug'!$B$2:$E$248,3,FALSE)</f>
        <v>6977405.62</v>
      </c>
      <c r="U49" s="1">
        <f>VLOOKUP(G49,sys30oct!$H$1:$P$72,8,FALSE)</f>
        <v>6977405.62</v>
      </c>
      <c r="V49" s="1" t="b">
        <f t="shared" si="8"/>
        <v>1</v>
      </c>
      <c r="W49" s="39">
        <f t="shared" si="0"/>
        <v>84.129765637309</v>
      </c>
      <c r="X49" s="1">
        <f>VLOOKUP(G49,sys30oct!$H$1:$P$72,9,FALSE)</f>
        <v>84.13</v>
      </c>
      <c r="Y49" s="39"/>
      <c r="Z49" s="14">
        <f>VLOOKUP(G49,'Gold Ornamnet'!$B$4:$E$231,4,FALSE)</f>
        <v>359.84</v>
      </c>
      <c r="AA49">
        <f>VLOOKUP(G49,'system Report'!$G$1:$Q$219,11,FALSE)</f>
        <v>0</v>
      </c>
      <c r="AB49" t="e">
        <f>VLOOKUP(G49,sys23oct!$H$1:$S$74,11,FALSE)</f>
        <v>#N/A</v>
      </c>
      <c r="AC49">
        <f>VLOOKUP(G49,sys30oct!$H$1:$S$72,11,FALSE)</f>
        <v>359.84</v>
      </c>
      <c r="AD49" t="b">
        <f t="shared" si="9"/>
        <v>1</v>
      </c>
      <c r="AE49">
        <v>0</v>
      </c>
      <c r="AF49" s="4">
        <f>VLOOKUP(G49,[1]SIPReport16102024180130!H$1:AB$69,19)</f>
        <v>0</v>
      </c>
      <c r="AG49" s="4"/>
      <c r="AH49" s="4">
        <f>VLOOKUP(G49,sys30oct!$H$1:$AB$72,19,FALSE)</f>
        <v>0</v>
      </c>
      <c r="AI49" t="b">
        <f t="shared" si="16"/>
        <v>1</v>
      </c>
      <c r="AJ49">
        <f>VLOOKUP(G49,'Diamond '!$B$4:$E$1048576,4,FALSE)</f>
        <v>8.23</v>
      </c>
      <c r="AK49">
        <f>VLOOKUP(G49,'system Report'!$G$1:$V$219,15,FALSE)</f>
        <v>24.69</v>
      </c>
      <c r="AL49" s="4">
        <f>VLOOKUP(G49,[1]SIPReport16102024180130!H:V,15,FALSE)</f>
        <v>8.23</v>
      </c>
      <c r="AM49" s="4">
        <f>VLOOKUP(G49,sys30oct!$H$1:$X$72,15,FALSE)</f>
        <v>8.23</v>
      </c>
      <c r="AN49" t="b">
        <f t="shared" si="11"/>
        <v>1</v>
      </c>
      <c r="AO49" s="14">
        <f>VLOOKUP(G49,'gold small ornament'!$B$4:$E$288,4,FALSE)</f>
        <v>10.663</v>
      </c>
      <c r="AP49">
        <f>VLOOKUP(G49,'system Report'!$G:$AF,25,FALSE)</f>
        <v>29.01</v>
      </c>
      <c r="AQ49" s="4">
        <f>VLOOKUP(G49,[1]SIPReport16102024180130!H$1:AG$69,25,FALSE)</f>
        <v>10.66</v>
      </c>
      <c r="AR49" s="4">
        <f>VLOOKUP(G49,sys30oct!$H$1:$AG$72,25,FALSE)</f>
        <v>10.66</v>
      </c>
      <c r="AS49" t="s">
        <v>102</v>
      </c>
      <c r="AT49">
        <f>VLOOKUP(G49,'star gold'!$B$4:$E$265,4,FALSE)</f>
        <v>76.943</v>
      </c>
      <c r="AU49">
        <f>VLOOKUP(G49,'system Report'!G47:AJ265,27,FALSE)</f>
        <v>1110.92</v>
      </c>
      <c r="AV49">
        <f>VLOOKUP(G49,sys30oct!$H$1:$AJ$72,27,FALSE)</f>
        <v>76.94</v>
      </c>
      <c r="AW49" t="b">
        <v>1</v>
      </c>
      <c r="AX49" s="42" t="str">
        <f>VLOOKUP(G49,'star gold'!$B$4:$J$265,7,FALSE)</f>
        <v>B</v>
      </c>
      <c r="AY49" s="42">
        <f>VLOOKUP(G49,sys30oct!$H$1:$AK$72,28,FALSE)</f>
        <v>230.82</v>
      </c>
      <c r="AZ49" s="42" t="b">
        <f t="shared" si="14"/>
        <v>0</v>
      </c>
      <c r="BA49" t="e">
        <f>VLOOKUP(G49,'star silver'!$B$4:$G$93,4,FALSE)</f>
        <v>#N/A</v>
      </c>
      <c r="BB49">
        <f>VLOOKUP(G49,'system Report'!G47:AI265,29,FALSE)</f>
        <v>0</v>
      </c>
      <c r="BD49" t="e">
        <f t="shared" si="5"/>
        <v>#N/A</v>
      </c>
    </row>
    <row r="50" spans="1:56">
      <c r="A50" s="1" t="s">
        <v>58</v>
      </c>
      <c r="B50" s="5" t="s">
        <v>14</v>
      </c>
      <c r="C50" s="1">
        <v>4</v>
      </c>
      <c r="D50" s="10">
        <v>45528</v>
      </c>
      <c r="E50" s="1">
        <v>148</v>
      </c>
      <c r="F50" s="1" t="s">
        <v>122</v>
      </c>
      <c r="G50" s="1">
        <v>5281</v>
      </c>
      <c r="H50" s="1" t="s">
        <v>117</v>
      </c>
      <c r="I50" s="1" t="s">
        <v>94</v>
      </c>
      <c r="J50" s="1">
        <v>266110855.6</v>
      </c>
      <c r="K50" s="1"/>
      <c r="L50" s="1">
        <v>279555267.47</v>
      </c>
      <c r="M50" s="1"/>
      <c r="N50" s="1">
        <f t="shared" si="6"/>
        <v>105.05</v>
      </c>
      <c r="O50" s="39">
        <f t="shared" si="7"/>
        <v>105.052184676828</v>
      </c>
      <c r="P50" s="1">
        <f>VLOOKUP(G50,'Empwise report_aug'!$B$2:$E$248,4,0)</f>
        <v>6636619.353</v>
      </c>
      <c r="Q50" s="1"/>
      <c r="R50" s="1"/>
      <c r="S50" s="1"/>
      <c r="T50" s="1">
        <f>VLOOKUP(G50,'Empwise report_aug'!$B$2:$E$248,3,FALSE)</f>
        <v>8567627.85</v>
      </c>
      <c r="U50" s="1">
        <f>VLOOKUP(G50,sys30oct!$H$1:$P$72,8,FALSE)</f>
        <v>8567627.85</v>
      </c>
      <c r="V50" s="1" t="b">
        <f t="shared" si="8"/>
        <v>1</v>
      </c>
      <c r="W50" s="39">
        <f t="shared" si="0"/>
        <v>129.09626715486</v>
      </c>
      <c r="X50" s="1">
        <f>VLOOKUP(G50,sys30oct!$H$1:$P$72,9,FALSE)</f>
        <v>129.1</v>
      </c>
      <c r="Y50" s="39"/>
      <c r="Z50" s="14">
        <f>VLOOKUP(G50,'Gold Ornamnet'!$B$4:$E$231,4,FALSE)</f>
        <v>525.76</v>
      </c>
      <c r="AA50">
        <f>VLOOKUP(G50,'system Report'!$G$1:$Q$219,11,FALSE)</f>
        <v>0</v>
      </c>
      <c r="AB50" t="e">
        <f>VLOOKUP(G50,sys23oct!$H$1:$S$74,11,FALSE)</f>
        <v>#N/A</v>
      </c>
      <c r="AC50">
        <f>VLOOKUP(G50,sys30oct!$H$1:$S$72,11,FALSE)</f>
        <v>525.76</v>
      </c>
      <c r="AD50" t="b">
        <f t="shared" si="9"/>
        <v>1</v>
      </c>
      <c r="AE50">
        <v>0</v>
      </c>
      <c r="AF50" s="4">
        <f>VLOOKUP(G50,[1]SIPReport16102024180130!H$1:AB$69,19)</f>
        <v>0</v>
      </c>
      <c r="AG50" s="4"/>
      <c r="AH50" s="4">
        <f>VLOOKUP(G50,sys30oct!$H$1:$AB$72,19,FALSE)</f>
        <v>0</v>
      </c>
      <c r="AI50" t="b">
        <f t="shared" si="16"/>
        <v>1</v>
      </c>
      <c r="AJ50">
        <f>VLOOKUP(G50,'Diamond '!$B$4:$E$1048576,4,FALSE)</f>
        <v>4.02</v>
      </c>
      <c r="AK50">
        <f>VLOOKUP(G50,'system Report'!$G$1:$V$219,15,FALSE)</f>
        <v>12.06</v>
      </c>
      <c r="AL50" s="4">
        <f>VLOOKUP(G50,[1]SIPReport16102024180130!H:V,15,FALSE)</f>
        <v>4.02</v>
      </c>
      <c r="AM50" s="4">
        <f>VLOOKUP(G50,sys30oct!$H$1:$X$72,15,FALSE)</f>
        <v>4.02</v>
      </c>
      <c r="AN50" t="b">
        <f t="shared" si="11"/>
        <v>1</v>
      </c>
      <c r="AO50" s="14">
        <f>VLOOKUP(G50,'gold small ornament'!$B$4:$E$288,4,FALSE)</f>
        <v>9.769</v>
      </c>
      <c r="AP50">
        <f>VLOOKUP(G50,'system Report'!$G:$AF,25,FALSE)</f>
        <v>29.31</v>
      </c>
      <c r="AQ50" s="4">
        <f>VLOOKUP(G50,[1]SIPReport16102024180130!H$1:AG$69,25,FALSE)</f>
        <v>9.77</v>
      </c>
      <c r="AR50" s="4">
        <f>VLOOKUP(G50,sys30oct!$H$1:$AG$72,25,FALSE)</f>
        <v>9.77</v>
      </c>
      <c r="AS50" t="s">
        <v>102</v>
      </c>
      <c r="AT50">
        <f>VLOOKUP(G50,'star gold'!$B$4:$E$265,4,FALSE)</f>
        <v>159.1</v>
      </c>
      <c r="AU50">
        <f>VLOOKUP(G50,'system Report'!G48:AJ266,27,FALSE)</f>
        <v>1225.26</v>
      </c>
      <c r="AV50">
        <f>VLOOKUP(G50,sys30oct!$H$1:$AJ$72,27,FALSE)</f>
        <v>159.1</v>
      </c>
      <c r="AW50" t="b">
        <f t="shared" si="13"/>
        <v>1</v>
      </c>
      <c r="AX50" s="42" t="str">
        <f>VLOOKUP(G50,'star gold'!$B$4:$J$265,7,FALSE)</f>
        <v>C</v>
      </c>
      <c r="AY50" s="42">
        <f>VLOOKUP(G50,sys30oct!$H$1:$AK$72,28,FALSE)</f>
        <v>477.3</v>
      </c>
      <c r="AZ50" s="42" t="b">
        <f t="shared" si="14"/>
        <v>0</v>
      </c>
      <c r="BA50" t="e">
        <f>VLOOKUP(G50,'star silver'!$B$4:$G$93,4,FALSE)</f>
        <v>#N/A</v>
      </c>
      <c r="BB50">
        <f>VLOOKUP(G50,'system Report'!G48:AI266,29,FALSE)</f>
        <v>0</v>
      </c>
      <c r="BD50" t="e">
        <f t="shared" si="5"/>
        <v>#N/A</v>
      </c>
    </row>
    <row r="51" spans="1:56">
      <c r="A51" s="1" t="s">
        <v>58</v>
      </c>
      <c r="B51" s="5" t="s">
        <v>14</v>
      </c>
      <c r="C51" s="1">
        <v>4</v>
      </c>
      <c r="D51" s="10">
        <v>45528</v>
      </c>
      <c r="E51" s="1">
        <v>148</v>
      </c>
      <c r="F51" s="1" t="s">
        <v>123</v>
      </c>
      <c r="G51" s="1">
        <v>5282</v>
      </c>
      <c r="H51" s="1" t="s">
        <v>117</v>
      </c>
      <c r="I51" s="1" t="s">
        <v>94</v>
      </c>
      <c r="J51" s="1">
        <v>266110855.6</v>
      </c>
      <c r="K51" s="1"/>
      <c r="L51" s="1">
        <v>279555267.47</v>
      </c>
      <c r="M51" s="1"/>
      <c r="N51" s="1">
        <f t="shared" si="6"/>
        <v>105.05</v>
      </c>
      <c r="O51" s="39">
        <f t="shared" si="7"/>
        <v>105.052184676828</v>
      </c>
      <c r="P51" s="1">
        <f>VLOOKUP(G51,'Empwise report_aug'!$B$2:$E$248,4,0)</f>
        <v>6636619.353</v>
      </c>
      <c r="Q51" s="1"/>
      <c r="R51" s="1"/>
      <c r="S51" s="1"/>
      <c r="T51" s="1">
        <f>VLOOKUP(G51,'Empwise report_aug'!$B$2:$E$248,3,FALSE)</f>
        <v>-26119</v>
      </c>
      <c r="U51" s="1">
        <f>VLOOKUP(G51,sys30oct!$H$1:$P$72,8,FALSE)</f>
        <v>-26119</v>
      </c>
      <c r="V51" s="1" t="b">
        <f t="shared" si="8"/>
        <v>1</v>
      </c>
      <c r="W51" s="39">
        <f t="shared" si="0"/>
        <v>-0.393558807741373</v>
      </c>
      <c r="X51" s="1">
        <f>VLOOKUP(G51,sys30oct!$H$1:$P$72,9,FALSE)</f>
        <v>-0.39</v>
      </c>
      <c r="Y51" s="39"/>
      <c r="Z51" s="14">
        <f>VLOOKUP(G51,'Gold Ornamnet'!$B$4:$E$231,4,FALSE)</f>
        <v>-9.2</v>
      </c>
      <c r="AA51">
        <f>VLOOKUP(G51,'system Report'!$G$1:$Q$219,11,FALSE)</f>
        <v>0</v>
      </c>
      <c r="AB51" t="e">
        <f>VLOOKUP(G51,sys23oct!$H$1:$S$74,11,FALSE)</f>
        <v>#N/A</v>
      </c>
      <c r="AC51">
        <f>VLOOKUP(G51,sys30oct!$H$1:$S$72,11,FALSE)</f>
        <v>-9.2</v>
      </c>
      <c r="AD51" t="b">
        <f t="shared" si="9"/>
        <v>1</v>
      </c>
      <c r="AE51">
        <v>0</v>
      </c>
      <c r="AF51" s="4">
        <f>VLOOKUP(G51,[1]SIPReport16102024180130!H$1:AB$69,19)</f>
        <v>0</v>
      </c>
      <c r="AG51" s="4"/>
      <c r="AH51" s="4">
        <f>VLOOKUP(G51,sys30oct!$H$1:$AB$72,19,FALSE)</f>
        <v>0</v>
      </c>
      <c r="AI51" t="b">
        <f t="shared" si="16"/>
        <v>1</v>
      </c>
      <c r="AJ51" t="e">
        <f>VLOOKUP(G51,'Diamond '!$B$4:$E$1048576,4,FALSE)</f>
        <v>#N/A</v>
      </c>
      <c r="AK51">
        <f>VLOOKUP(G51,'system Report'!$G$1:$V$219,15,FALSE)</f>
        <v>0</v>
      </c>
      <c r="AL51" s="4">
        <f>VLOOKUP(G51,[1]SIPReport16102024180130!H:V,15,FALSE)</f>
        <v>0</v>
      </c>
      <c r="AM51" s="4">
        <f>VLOOKUP(G51,sys30oct!$H$1:$X$72,15,FALSE)</f>
        <v>0</v>
      </c>
      <c r="AN51" t="e">
        <f t="shared" si="11"/>
        <v>#N/A</v>
      </c>
      <c r="AO51">
        <f>VLOOKUP(G51,'gold small ornament'!$B$4:$E$288,4,FALSE)</f>
        <v>0.1</v>
      </c>
      <c r="AP51">
        <f>VLOOKUP(G51,'system Report'!$G:$AF,25,FALSE)</f>
        <v>0.3</v>
      </c>
      <c r="AQ51" s="4">
        <f>VLOOKUP(G51,[1]SIPReport16102024180130!H$1:AG$69,25,FALSE)</f>
        <v>0.1</v>
      </c>
      <c r="AR51" s="4">
        <f>VLOOKUP(G51,sys30oct!$H$1:$AG$72,25,FALSE)</f>
        <v>0.1</v>
      </c>
      <c r="AS51" t="b">
        <f t="shared" si="12"/>
        <v>1</v>
      </c>
      <c r="AT51" t="e">
        <f>VLOOKUP(G51,'star gold'!$B$4:$E$265,4,FALSE)</f>
        <v>#N/A</v>
      </c>
      <c r="AU51">
        <f>VLOOKUP(G51,'system Report'!G49:AJ267,27,FALSE)</f>
        <v>49.23</v>
      </c>
      <c r="AV51">
        <f>VLOOKUP(G51,sys30oct!$H$1:$AJ$72,27,FALSE)</f>
        <v>0</v>
      </c>
      <c r="AW51" t="e">
        <f t="shared" si="13"/>
        <v>#N/A</v>
      </c>
      <c r="AX51" t="e">
        <f>VLOOKUP(G51,'star gold'!$B$4:$J$265,7,FALSE)</f>
        <v>#N/A</v>
      </c>
      <c r="AY51">
        <f>VLOOKUP(G51,sys30oct!$H$1:$AK$72,28,FALSE)</f>
        <v>0</v>
      </c>
      <c r="AZ51" t="e">
        <f t="shared" si="14"/>
        <v>#N/A</v>
      </c>
      <c r="BA51" t="e">
        <f>VLOOKUP(G51,'star silver'!$B$4:$G$93,4,FALSE)</f>
        <v>#N/A</v>
      </c>
      <c r="BB51">
        <f>VLOOKUP(G51,'system Report'!G49:AI267,29,FALSE)</f>
        <v>0</v>
      </c>
      <c r="BD51" t="e">
        <f t="shared" si="5"/>
        <v>#N/A</v>
      </c>
    </row>
    <row r="52" spans="1:56">
      <c r="A52" s="1" t="s">
        <v>58</v>
      </c>
      <c r="B52" s="5" t="s">
        <v>14</v>
      </c>
      <c r="C52" s="1">
        <v>4</v>
      </c>
      <c r="D52" s="10">
        <v>45528</v>
      </c>
      <c r="E52" s="1">
        <v>148</v>
      </c>
      <c r="F52" s="1" t="s">
        <v>124</v>
      </c>
      <c r="G52" s="1">
        <v>5308</v>
      </c>
      <c r="H52" s="1" t="s">
        <v>97</v>
      </c>
      <c r="I52" s="1" t="s">
        <v>94</v>
      </c>
      <c r="J52" s="1">
        <v>266110855.6</v>
      </c>
      <c r="K52" s="1"/>
      <c r="L52" s="1">
        <v>279555267.47</v>
      </c>
      <c r="M52" s="1"/>
      <c r="N52" s="1">
        <f t="shared" si="6"/>
        <v>105.05</v>
      </c>
      <c r="O52" s="39">
        <f t="shared" si="7"/>
        <v>105.052184676828</v>
      </c>
      <c r="P52" s="1">
        <f>VLOOKUP(G52,'Empwise report_aug'!$B$2:$E$248,4,0)</f>
        <v>8293623.0324</v>
      </c>
      <c r="Q52" s="1"/>
      <c r="R52" s="1"/>
      <c r="S52" s="1"/>
      <c r="T52" s="1">
        <f>VLOOKUP(G52,'Empwise report_aug'!$B$2:$E$248,3,FALSE)</f>
        <v>8571431.62</v>
      </c>
      <c r="U52" s="1">
        <f>VLOOKUP(G52,sys30oct!$H$1:$P$72,8,FALSE)</f>
        <v>8571431.62</v>
      </c>
      <c r="V52" s="1" t="b">
        <f t="shared" si="8"/>
        <v>1</v>
      </c>
      <c r="W52" s="39">
        <f t="shared" si="0"/>
        <v>103.349664995801</v>
      </c>
      <c r="X52" s="1">
        <f>VLOOKUP(G52,sys30oct!$H$1:$P$72,9,FALSE)</f>
        <v>103.35</v>
      </c>
      <c r="Y52" s="39"/>
      <c r="Z52" s="14">
        <f>VLOOKUP(G52,'Gold Ornamnet'!$B$4:$E$231,4,FALSE)</f>
        <v>323.592</v>
      </c>
      <c r="AA52">
        <f>VLOOKUP(G52,'system Report'!$G$1:$Q$219,11,FALSE)</f>
        <v>0</v>
      </c>
      <c r="AB52" t="e">
        <f>VLOOKUP(G52,sys23oct!$H$1:$S$74,11,FALSE)</f>
        <v>#N/A</v>
      </c>
      <c r="AC52">
        <f>VLOOKUP(G52,sys30oct!$H$1:$S$72,11,FALSE)</f>
        <v>323.59</v>
      </c>
      <c r="AD52" t="b">
        <f t="shared" si="9"/>
        <v>0</v>
      </c>
      <c r="AE52">
        <v>0</v>
      </c>
      <c r="AF52" s="4">
        <f>VLOOKUP(G52,[1]SIPReport16102024180130!H$1:AB$69,19)</f>
        <v>0</v>
      </c>
      <c r="AG52" s="4"/>
      <c r="AH52" s="4">
        <f>VLOOKUP(G52,sys30oct!$H$1:$AB$72,19,FALSE)</f>
        <v>0</v>
      </c>
      <c r="AI52" t="b">
        <f t="shared" si="16"/>
        <v>1</v>
      </c>
      <c r="AJ52">
        <f>VLOOKUP(G52,'Diamond '!$B$4:$E$1048576,4,FALSE)</f>
        <v>8.45</v>
      </c>
      <c r="AK52">
        <f>VLOOKUP(G52,'system Report'!$G$1:$V$219,15,FALSE)</f>
        <v>25.35</v>
      </c>
      <c r="AL52" s="4">
        <f>VLOOKUP(G52,[1]SIPReport16102024180130!H:V,15,FALSE)</f>
        <v>8.45</v>
      </c>
      <c r="AM52" s="4">
        <f>VLOOKUP(G52,sys30oct!$H$1:$X$72,15,FALSE)</f>
        <v>8.45</v>
      </c>
      <c r="AN52" t="b">
        <f t="shared" si="11"/>
        <v>1</v>
      </c>
      <c r="AO52">
        <f>VLOOKUP(G52,'gold small ornament'!$B$4:$E$288,4,FALSE)</f>
        <v>27.83</v>
      </c>
      <c r="AP52">
        <f>VLOOKUP(G52,'system Report'!$G:$AF,25,FALSE)</f>
        <v>83.49</v>
      </c>
      <c r="AQ52" s="4">
        <f>VLOOKUP(G52,[1]SIPReport16102024180130!H$1:AG$69,25,FALSE)</f>
        <v>27.83</v>
      </c>
      <c r="AR52" s="4">
        <f>VLOOKUP(G52,sys30oct!$H$1:$AG$72,25,FALSE)</f>
        <v>27.83</v>
      </c>
      <c r="AS52" t="b">
        <f t="shared" si="12"/>
        <v>1</v>
      </c>
      <c r="AT52">
        <f>VLOOKUP(G52,'star gold'!$B$4:$E$265,4,FALSE)</f>
        <v>72.515</v>
      </c>
      <c r="AU52">
        <f>VLOOKUP(G52,'system Report'!G50:AJ268,27,FALSE)</f>
        <v>1357.59</v>
      </c>
      <c r="AV52">
        <f>VLOOKUP(G52,sys30oct!$H$1:$AJ$72,27,FALSE)</f>
        <v>72.52</v>
      </c>
      <c r="AW52" t="b">
        <v>1</v>
      </c>
      <c r="AX52" s="42" t="str">
        <f>VLOOKUP(G52,'star gold'!$B$4:$J$265,7,FALSE)</f>
        <v>B</v>
      </c>
      <c r="AY52" s="42">
        <f>VLOOKUP(G52,sys30oct!$H$1:$AK$72,28,FALSE)</f>
        <v>290.08</v>
      </c>
      <c r="AZ52" s="42" t="b">
        <f t="shared" si="14"/>
        <v>0</v>
      </c>
      <c r="BA52" t="e">
        <f>VLOOKUP(G52,'star silver'!$B$4:$G$93,4,FALSE)</f>
        <v>#N/A</v>
      </c>
      <c r="BB52">
        <f>VLOOKUP(G52,'system Report'!G50:AI268,29,FALSE)</f>
        <v>0</v>
      </c>
      <c r="BD52" t="e">
        <f t="shared" si="5"/>
        <v>#N/A</v>
      </c>
    </row>
    <row r="53" spans="1:56">
      <c r="A53" s="1" t="s">
        <v>58</v>
      </c>
      <c r="B53" s="5" t="s">
        <v>14</v>
      </c>
      <c r="C53" s="1">
        <v>4</v>
      </c>
      <c r="D53" s="10">
        <v>45528</v>
      </c>
      <c r="E53" s="1">
        <v>148</v>
      </c>
      <c r="F53" s="1" t="s">
        <v>125</v>
      </c>
      <c r="G53" s="1">
        <v>5324</v>
      </c>
      <c r="H53" s="1" t="s">
        <v>97</v>
      </c>
      <c r="I53" s="1" t="s">
        <v>94</v>
      </c>
      <c r="J53" s="1">
        <v>266110855.6</v>
      </c>
      <c r="K53" s="1"/>
      <c r="L53" s="1">
        <v>279555267.47</v>
      </c>
      <c r="M53" s="1"/>
      <c r="N53" s="1">
        <f t="shared" si="6"/>
        <v>105.05</v>
      </c>
      <c r="O53" s="39">
        <f t="shared" si="7"/>
        <v>105.052184676828</v>
      </c>
      <c r="P53" s="1">
        <f>VLOOKUP(G53,'Empwise report_aug'!$B$2:$E$248,4,0)</f>
        <v>8293623.0324</v>
      </c>
      <c r="Q53" s="1"/>
      <c r="R53" s="1"/>
      <c r="S53" s="1"/>
      <c r="T53" s="1">
        <f>VLOOKUP(G53,'Empwise report_aug'!$B$2:$E$248,3,FALSE)</f>
        <v>6587620.43</v>
      </c>
      <c r="U53" s="1">
        <f>VLOOKUP(G53,sys30oct!$H$1:$P$72,8,FALSE)</f>
        <v>6587620.43</v>
      </c>
      <c r="V53" s="1" t="b">
        <f t="shared" si="8"/>
        <v>1</v>
      </c>
      <c r="W53" s="39">
        <f t="shared" si="0"/>
        <v>79.4299476147481</v>
      </c>
      <c r="X53" s="1">
        <f>VLOOKUP(G53,sys30oct!$H$1:$P$72,9,FALSE)</f>
        <v>79.43</v>
      </c>
      <c r="Y53" s="39"/>
      <c r="Z53" s="14">
        <f>VLOOKUP(G53,'Gold Ornamnet'!$B$4:$E$231,4,FALSE)</f>
        <v>136</v>
      </c>
      <c r="AA53">
        <f>VLOOKUP(G53,'system Report'!$G$1:$Q$219,11,FALSE)</f>
        <v>0</v>
      </c>
      <c r="AB53" t="e">
        <f>VLOOKUP(G53,sys23oct!$H$1:$S$74,11,FALSE)</f>
        <v>#N/A</v>
      </c>
      <c r="AC53">
        <f>VLOOKUP(G53,sys30oct!$H$1:$S$72,11,FALSE)</f>
        <v>136</v>
      </c>
      <c r="AD53" t="b">
        <f t="shared" si="9"/>
        <v>1</v>
      </c>
      <c r="AE53">
        <v>0</v>
      </c>
      <c r="AF53" s="4">
        <f>VLOOKUP(G53,[1]SIPReport16102024180130!H$1:AB$69,19)</f>
        <v>0</v>
      </c>
      <c r="AG53" s="4"/>
      <c r="AH53" s="4">
        <f>VLOOKUP(G53,sys30oct!$H$1:$AB$72,19,FALSE)</f>
        <v>0</v>
      </c>
      <c r="AI53" t="b">
        <f t="shared" si="16"/>
        <v>1</v>
      </c>
      <c r="AJ53">
        <f>VLOOKUP(G53,'Diamond '!$B$4:$E$1048576,4,FALSE)</f>
        <v>8.93</v>
      </c>
      <c r="AK53">
        <f>VLOOKUP(G53,'system Report'!$G$1:$V$219,15,FALSE)</f>
        <v>26.79</v>
      </c>
      <c r="AL53" s="4">
        <f>VLOOKUP(G53,[1]SIPReport16102024180130!H:V,15,FALSE)</f>
        <v>8.93</v>
      </c>
      <c r="AM53" s="4">
        <f>VLOOKUP(G53,sys30oct!$H$1:$X$72,15,FALSE)</f>
        <v>8.93</v>
      </c>
      <c r="AN53" t="b">
        <f t="shared" si="11"/>
        <v>1</v>
      </c>
      <c r="AO53">
        <f>VLOOKUP(G53,'gold small ornament'!$B$4:$E$288,4,FALSE)</f>
        <v>27.95</v>
      </c>
      <c r="AP53">
        <f>VLOOKUP(G53,'system Report'!$G:$AF,25,FALSE)</f>
        <v>78.18</v>
      </c>
      <c r="AQ53" s="4">
        <f>VLOOKUP(G53,[1]SIPReport16102024180130!H$1:AG$69,25,FALSE)</f>
        <v>27.95</v>
      </c>
      <c r="AR53" s="4">
        <f>VLOOKUP(G53,sys30oct!$H$1:$AG$72,25,FALSE)</f>
        <v>27.95</v>
      </c>
      <c r="AS53" t="b">
        <f t="shared" si="12"/>
        <v>1</v>
      </c>
      <c r="AT53">
        <f>VLOOKUP(G53,'star gold'!$B$4:$E$265,4,FALSE)</f>
        <v>23.89</v>
      </c>
      <c r="AU53">
        <f>VLOOKUP(G53,'system Report'!G51:AJ269,27,FALSE)</f>
        <v>1396.59</v>
      </c>
      <c r="AV53">
        <f>VLOOKUP(G53,sys30oct!$H$1:$AJ$72,27,FALSE)</f>
        <v>23.89</v>
      </c>
      <c r="AW53" t="b">
        <f t="shared" si="13"/>
        <v>1</v>
      </c>
      <c r="AX53" s="42" t="str">
        <f>VLOOKUP(G53,'star gold'!$B$4:$J$265,7,FALSE)</f>
        <v>B</v>
      </c>
      <c r="AY53" s="42">
        <f>VLOOKUP(G53,sys30oct!$H$1:$AK$72,28,FALSE)</f>
        <v>47.78</v>
      </c>
      <c r="AZ53" s="42" t="b">
        <f t="shared" si="14"/>
        <v>0</v>
      </c>
      <c r="BA53" t="e">
        <f>VLOOKUP(G53,'star silver'!$B$4:$G$93,4,FALSE)</f>
        <v>#N/A</v>
      </c>
      <c r="BB53">
        <f>VLOOKUP(G53,'system Report'!G51:AI269,29,FALSE)</f>
        <v>0</v>
      </c>
      <c r="BD53" t="e">
        <f t="shared" si="5"/>
        <v>#N/A</v>
      </c>
    </row>
    <row r="54" spans="1:56">
      <c r="A54" s="1" t="s">
        <v>58</v>
      </c>
      <c r="B54" s="5" t="s">
        <v>14</v>
      </c>
      <c r="C54" s="1">
        <v>4</v>
      </c>
      <c r="D54" s="10">
        <v>45528</v>
      </c>
      <c r="E54" s="1">
        <v>148</v>
      </c>
      <c r="F54" s="1" t="s">
        <v>126</v>
      </c>
      <c r="G54" s="1">
        <v>5328</v>
      </c>
      <c r="H54" s="1" t="s">
        <v>97</v>
      </c>
      <c r="I54" s="1" t="s">
        <v>94</v>
      </c>
      <c r="J54" s="1">
        <v>266110855.6</v>
      </c>
      <c r="K54" s="1"/>
      <c r="L54" s="1">
        <v>279555267.47</v>
      </c>
      <c r="M54" s="1"/>
      <c r="N54" s="1">
        <f t="shared" si="6"/>
        <v>105.05</v>
      </c>
      <c r="O54" s="39">
        <f t="shared" si="7"/>
        <v>105.052184676828</v>
      </c>
      <c r="P54" s="1">
        <f>VLOOKUP(G54,'Empwise report_aug'!$B$2:$E$248,4,0)</f>
        <v>8293623.0324</v>
      </c>
      <c r="Q54" s="1"/>
      <c r="R54" s="1"/>
      <c r="S54" s="1"/>
      <c r="T54" s="1">
        <f>VLOOKUP(G54,'Empwise report_aug'!$B$2:$E$248,3,FALSE)</f>
        <v>7399426.63</v>
      </c>
      <c r="U54" s="1">
        <f>VLOOKUP(G54,sys30oct!$H$1:$P$72,8,FALSE)</f>
        <v>7399426.63</v>
      </c>
      <c r="V54" s="1" t="b">
        <f t="shared" si="8"/>
        <v>1</v>
      </c>
      <c r="W54" s="39">
        <f t="shared" si="0"/>
        <v>89.2182656613796</v>
      </c>
      <c r="X54" s="1">
        <f>VLOOKUP(G54,sys30oct!$H$1:$P$72,9,FALSE)</f>
        <v>89.22</v>
      </c>
      <c r="Y54" s="39"/>
      <c r="Z54" s="14">
        <f>VLOOKUP(G54,'Gold Ornamnet'!$B$4:$E$231,4,FALSE)</f>
        <v>266.798</v>
      </c>
      <c r="AA54">
        <f>VLOOKUP(G54,'system Report'!$G$1:$Q$219,11,FALSE)</f>
        <v>0</v>
      </c>
      <c r="AB54" t="e">
        <f>VLOOKUP(G54,sys23oct!$H$1:$S$74,11,FALSE)</f>
        <v>#N/A</v>
      </c>
      <c r="AC54" s="14">
        <f>VLOOKUP(G54,sys30oct!$H$1:$S$72,11,FALSE)</f>
        <v>266.8</v>
      </c>
      <c r="AD54" t="b">
        <v>1</v>
      </c>
      <c r="AE54">
        <v>0</v>
      </c>
      <c r="AF54" s="4">
        <f>VLOOKUP(G54,[1]SIPReport16102024180130!H$1:AB$69,19)</f>
        <v>0</v>
      </c>
      <c r="AG54" s="4"/>
      <c r="AH54" s="4">
        <f>VLOOKUP(G54,sys30oct!$H$1:$AB$72,19,FALSE)</f>
        <v>0</v>
      </c>
      <c r="AI54" t="b">
        <f t="shared" si="16"/>
        <v>1</v>
      </c>
      <c r="AJ54">
        <f>VLOOKUP(G54,'Diamond '!$B$4:$E$1048576,4,FALSE)</f>
        <v>3.15</v>
      </c>
      <c r="AK54">
        <f>VLOOKUP(G54,'system Report'!$G$1:$V$219,15,FALSE)</f>
        <v>9.45</v>
      </c>
      <c r="AL54" s="4">
        <f>VLOOKUP(G54,[1]SIPReport16102024180130!H:V,15,FALSE)</f>
        <v>3.15</v>
      </c>
      <c r="AM54" s="4">
        <f>VLOOKUP(G54,sys30oct!$H$1:$X$72,15,FALSE)</f>
        <v>3.15</v>
      </c>
      <c r="AN54" t="b">
        <f t="shared" si="11"/>
        <v>1</v>
      </c>
      <c r="AO54">
        <f>VLOOKUP(G54,'gold small ornament'!$B$4:$E$288,4,FALSE)</f>
        <v>15.37</v>
      </c>
      <c r="AP54">
        <f>VLOOKUP(G54,'system Report'!$G:$AF,25,FALSE)</f>
        <v>46.11</v>
      </c>
      <c r="AQ54" s="4">
        <f>VLOOKUP(G54,[1]SIPReport16102024180130!H$1:AG$69,25,FALSE)</f>
        <v>15.37</v>
      </c>
      <c r="AR54" s="4">
        <f>VLOOKUP(G54,sys30oct!$H$1:$AG$72,25,FALSE)</f>
        <v>15.37</v>
      </c>
      <c r="AS54" t="b">
        <f t="shared" si="12"/>
        <v>1</v>
      </c>
      <c r="AT54">
        <f>VLOOKUP(G54,'star gold'!$B$4:$E$265,4,FALSE)</f>
        <v>92.65</v>
      </c>
      <c r="AU54">
        <f>VLOOKUP(G54,'system Report'!G52:AJ270,27,FALSE)</f>
        <v>1247.99</v>
      </c>
      <c r="AV54">
        <f>VLOOKUP(G54,sys30oct!$H$1:$AJ$72,27,FALSE)</f>
        <v>92.65</v>
      </c>
      <c r="AW54" t="b">
        <f t="shared" si="13"/>
        <v>1</v>
      </c>
      <c r="AX54" s="42" t="str">
        <f>VLOOKUP(G54,'star gold'!$B$4:$J$265,7,FALSE)</f>
        <v>B</v>
      </c>
      <c r="AY54" s="42">
        <f>VLOOKUP(G54,sys30oct!$H$1:$AK$72,28,FALSE)</f>
        <v>277.95</v>
      </c>
      <c r="AZ54" s="42" t="b">
        <f t="shared" si="14"/>
        <v>0</v>
      </c>
      <c r="BA54" t="e">
        <f>VLOOKUP(G54,'star silver'!$B$4:$G$93,4,FALSE)</f>
        <v>#N/A</v>
      </c>
      <c r="BB54">
        <f>VLOOKUP(G54,'system Report'!G52:AI270,29,FALSE)</f>
        <v>0</v>
      </c>
      <c r="BD54" t="e">
        <f t="shared" si="5"/>
        <v>#N/A</v>
      </c>
    </row>
    <row r="55" spans="1:56">
      <c r="A55" s="1" t="s">
        <v>58</v>
      </c>
      <c r="B55" s="5" t="s">
        <v>14</v>
      </c>
      <c r="C55" s="1">
        <v>4</v>
      </c>
      <c r="D55" s="10">
        <v>45528</v>
      </c>
      <c r="E55" s="1">
        <v>148</v>
      </c>
      <c r="F55" s="1" t="s">
        <v>127</v>
      </c>
      <c r="G55" s="1">
        <v>5475</v>
      </c>
      <c r="H55" s="1" t="s">
        <v>97</v>
      </c>
      <c r="I55" s="1" t="s">
        <v>94</v>
      </c>
      <c r="J55" s="1">
        <v>266110855.6</v>
      </c>
      <c r="K55" s="1"/>
      <c r="L55" s="1">
        <v>279555267.47</v>
      </c>
      <c r="M55" s="1"/>
      <c r="N55" s="1">
        <f t="shared" si="6"/>
        <v>105.05</v>
      </c>
      <c r="O55" s="39">
        <f t="shared" si="7"/>
        <v>105.052184676828</v>
      </c>
      <c r="P55" s="1" t="e">
        <f>VLOOKUP(G55,'Empwise report_aug'!$B$2:$E$248,4,0)</f>
        <v>#N/A</v>
      </c>
      <c r="Q55" s="1"/>
      <c r="R55" s="1"/>
      <c r="S55" s="1"/>
      <c r="T55" s="1" t="e">
        <f>VLOOKUP(G55,'Empwise report_aug'!$B$2:$E$248,3,FALSE)</f>
        <v>#N/A</v>
      </c>
      <c r="U55" s="1">
        <f>VLOOKUP(G55,sys30oct!$H$1:$P$72,8,FALSE)</f>
        <v>0</v>
      </c>
      <c r="V55" s="1" t="e">
        <f t="shared" si="8"/>
        <v>#N/A</v>
      </c>
      <c r="W55" s="39" t="e">
        <f t="shared" si="0"/>
        <v>#N/A</v>
      </c>
      <c r="X55" s="1">
        <f>VLOOKUP(G55,sys30oct!$H$1:$P$72,9,FALSE)</f>
        <v>0</v>
      </c>
      <c r="Y55" s="39"/>
      <c r="Z55" s="14" t="e">
        <f>VLOOKUP(G55,'Gold Ornamnet'!$B$4:$E$231,4,FALSE)</f>
        <v>#N/A</v>
      </c>
      <c r="AA55">
        <f>VLOOKUP(G55,'system Report'!$G$1:$Q$219,11,FALSE)</f>
        <v>0</v>
      </c>
      <c r="AB55" t="e">
        <f>VLOOKUP(G55,sys23oct!$H$1:$S$74,11,FALSE)</f>
        <v>#N/A</v>
      </c>
      <c r="AC55">
        <f>VLOOKUP(G55,sys30oct!$H$1:$S$72,11,FALSE)</f>
        <v>-1.49</v>
      </c>
      <c r="AD55" t="e">
        <f t="shared" si="9"/>
        <v>#N/A</v>
      </c>
      <c r="AE55">
        <v>0</v>
      </c>
      <c r="AF55" s="4">
        <f>VLOOKUP(G55,[1]SIPReport16102024180130!H$1:AB$69,19)</f>
        <v>0</v>
      </c>
      <c r="AG55" s="4"/>
      <c r="AH55" s="4">
        <f>VLOOKUP(G55,sys30oct!$H$1:$AB$72,19,FALSE)</f>
        <v>0</v>
      </c>
      <c r="AI55" t="b">
        <f t="shared" si="16"/>
        <v>1</v>
      </c>
      <c r="AJ55">
        <f>VLOOKUP(G55,'Diamond '!$B$4:$E$1048576,4,FALSE)</f>
        <v>0.43</v>
      </c>
      <c r="AK55">
        <f>VLOOKUP(G55,'system Report'!$G$1:$V$219,15,FALSE)</f>
        <v>1.29</v>
      </c>
      <c r="AL55" s="4">
        <f>VLOOKUP(G55,[1]SIPReport16102024180130!H:V,15,FALSE)</f>
        <v>0.43</v>
      </c>
      <c r="AM55" s="4">
        <f>VLOOKUP(G55,sys30oct!$H$1:$X$72,15,FALSE)</f>
        <v>0.43</v>
      </c>
      <c r="AN55" t="b">
        <f t="shared" si="11"/>
        <v>1</v>
      </c>
      <c r="AO55">
        <f>VLOOKUP(G55,'gold small ornament'!$B$4:$E$288,4,FALSE)</f>
        <v>7.22</v>
      </c>
      <c r="AP55">
        <f>VLOOKUP(G55,'system Report'!$G:$AF,25,FALSE)</f>
        <v>21.66</v>
      </c>
      <c r="AQ55" s="4">
        <f>VLOOKUP(G55,[1]SIPReport16102024180130!H$1:AG$69,25,FALSE)</f>
        <v>7.22</v>
      </c>
      <c r="AR55" s="4">
        <f>VLOOKUP(G55,sys30oct!$H$1:$AG$72,25,FALSE)</f>
        <v>7.22</v>
      </c>
      <c r="AS55" t="b">
        <f t="shared" si="12"/>
        <v>1</v>
      </c>
      <c r="AT55">
        <f>VLOOKUP(G55,'star gold'!$B$4:$E$265,4,FALSE)</f>
        <v>19.03</v>
      </c>
      <c r="AU55">
        <f>VLOOKUP(G55,'system Report'!G53:AJ271,27,FALSE)</f>
        <v>171.01</v>
      </c>
      <c r="AV55">
        <f>VLOOKUP(G55,sys30oct!$H$1:$AJ$72,27,FALSE)</f>
        <v>19.03</v>
      </c>
      <c r="AW55" t="b">
        <f t="shared" si="13"/>
        <v>1</v>
      </c>
      <c r="AX55">
        <f>VLOOKUP(G55,'star gold'!$B$4:$J$265,7,FALSE)</f>
        <v>0</v>
      </c>
      <c r="AY55">
        <f>VLOOKUP(G55,sys30oct!$H$1:$AK$72,28,FALSE)</f>
        <v>0</v>
      </c>
      <c r="AZ55" t="b">
        <f t="shared" si="14"/>
        <v>1</v>
      </c>
      <c r="BA55" t="e">
        <f>VLOOKUP(G55,'star silver'!$B$4:$G$93,4,FALSE)</f>
        <v>#N/A</v>
      </c>
      <c r="BB55">
        <f>VLOOKUP(G55,'system Report'!G53:AI271,29,FALSE)</f>
        <v>0</v>
      </c>
      <c r="BD55" t="e">
        <f t="shared" si="5"/>
        <v>#N/A</v>
      </c>
    </row>
    <row r="56" spans="1:56">
      <c r="A56" s="1" t="s">
        <v>58</v>
      </c>
      <c r="B56" s="5" t="s">
        <v>14</v>
      </c>
      <c r="C56" s="1">
        <v>4</v>
      </c>
      <c r="D56" s="10">
        <v>45528</v>
      </c>
      <c r="E56" s="1">
        <v>148</v>
      </c>
      <c r="F56" s="1" t="s">
        <v>128</v>
      </c>
      <c r="G56" s="1">
        <v>579</v>
      </c>
      <c r="H56" s="1" t="s">
        <v>97</v>
      </c>
      <c r="I56" s="1" t="s">
        <v>129</v>
      </c>
      <c r="J56" s="1">
        <v>266110855.6</v>
      </c>
      <c r="K56" s="1"/>
      <c r="L56" s="1">
        <v>279555267.47</v>
      </c>
      <c r="M56" s="1"/>
      <c r="N56" s="1">
        <f t="shared" si="6"/>
        <v>105.05</v>
      </c>
      <c r="O56" s="39">
        <f t="shared" si="7"/>
        <v>105.052184676828</v>
      </c>
      <c r="P56" s="1" t="e">
        <f>VLOOKUP(G56,'Empwise report_aug'!$B$2:$E$248,4,0)</f>
        <v>#N/A</v>
      </c>
      <c r="Q56" s="1"/>
      <c r="R56" s="1"/>
      <c r="S56" s="1"/>
      <c r="T56" s="1" t="e">
        <f>VLOOKUP(G56,'Empwise report_aug'!$B$2:$E$248,3,FALSE)</f>
        <v>#N/A</v>
      </c>
      <c r="U56" s="1">
        <f>VLOOKUP(G56,sys30oct!$H$1:$P$72,8,FALSE)</f>
        <v>0</v>
      </c>
      <c r="V56" s="1" t="e">
        <f t="shared" si="8"/>
        <v>#N/A</v>
      </c>
      <c r="W56" s="39" t="e">
        <f t="shared" si="0"/>
        <v>#N/A</v>
      </c>
      <c r="X56" s="1">
        <f>VLOOKUP(G56,sys30oct!$H$1:$P$72,9,FALSE)</f>
        <v>0</v>
      </c>
      <c r="Y56" s="39"/>
      <c r="Z56" s="14" t="e">
        <f>VLOOKUP(G56,'Gold Ornamnet'!$B$4:$E$231,4,FALSE)</f>
        <v>#N/A</v>
      </c>
      <c r="AA56">
        <f>VLOOKUP(G56,'system Report'!$G$1:$Q$219,11,FALSE)</f>
        <v>0</v>
      </c>
      <c r="AB56" t="e">
        <f>VLOOKUP(G56,sys23oct!$H$1:$S$74,11,FALSE)</f>
        <v>#N/A</v>
      </c>
      <c r="AC56">
        <f>VLOOKUP(G56,sys30oct!$H$1:$S$72,11,FALSE)</f>
        <v>0</v>
      </c>
      <c r="AD56" t="e">
        <f t="shared" si="9"/>
        <v>#N/A</v>
      </c>
      <c r="AE56">
        <v>0</v>
      </c>
      <c r="AF56" s="4">
        <f>VLOOKUP(G56,[1]SIPReport16102024180130!H$1:AB$69,19)</f>
        <v>0</v>
      </c>
      <c r="AG56" s="4"/>
      <c r="AH56" s="4">
        <f>VLOOKUP(G56,sys30oct!$H$1:$AB$72,19,FALSE)</f>
        <v>0</v>
      </c>
      <c r="AI56" t="b">
        <f t="shared" si="16"/>
        <v>1</v>
      </c>
      <c r="AJ56" s="43">
        <f>VLOOKUP(G56,'Diamond '!$B$4:$E$1048576,4,FALSE)</f>
        <v>1.96</v>
      </c>
      <c r="AK56" s="43">
        <f>VLOOKUP(G56,'system Report'!$G$1:$V$219,15,FALSE)</f>
        <v>0</v>
      </c>
      <c r="AL56" s="4">
        <f>VLOOKUP(G56,[1]SIPReport16102024180130!H:V,15,FALSE)</f>
        <v>0</v>
      </c>
      <c r="AM56" s="4">
        <f>VLOOKUP(G56,sys30oct!$H$1:$X$72,15,FALSE)</f>
        <v>0</v>
      </c>
      <c r="AN56" s="43" t="b">
        <f t="shared" si="11"/>
        <v>0</v>
      </c>
      <c r="AO56" s="44">
        <f>VLOOKUP(G56,'gold small ornament'!$B$4:$E$288,4,FALSE)</f>
        <v>128.017</v>
      </c>
      <c r="AP56" s="43">
        <f>VLOOKUP(G56,'system Report'!$G:$AF,25,FALSE)</f>
        <v>0</v>
      </c>
      <c r="AQ56" s="4">
        <f>VLOOKUP(G56,[1]SIPReport16102024180130!H$1:AG$69,25,FALSE)</f>
        <v>0</v>
      </c>
      <c r="AR56" s="4">
        <f>VLOOKUP(G56,sys30oct!$H$1:$AG$72,25,FALSE)</f>
        <v>0</v>
      </c>
      <c r="AS56" s="43" t="b">
        <f t="shared" si="12"/>
        <v>0</v>
      </c>
      <c r="AT56" s="14">
        <f>VLOOKUP(G56,'star gold'!$B$4:$E$265,4,FALSE)</f>
        <v>18.726</v>
      </c>
      <c r="AU56" s="43">
        <f>VLOOKUP(G56,'system Report'!G54:AJ272,27,FALSE)</f>
        <v>0</v>
      </c>
      <c r="AV56" s="43">
        <f>VLOOKUP(G56,sys30oct!$H$1:$AJ$72,27,FALSE)</f>
        <v>0</v>
      </c>
      <c r="AW56" s="43" t="b">
        <f t="shared" si="13"/>
        <v>0</v>
      </c>
      <c r="AX56">
        <f>VLOOKUP(G56,'star gold'!$B$4:$J$265,7,FALSE)</f>
        <v>0</v>
      </c>
      <c r="AY56">
        <f>VLOOKUP(G56,sys30oct!$H$1:$AK$72,28,FALSE)</f>
        <v>0</v>
      </c>
      <c r="AZ56" t="b">
        <f t="shared" si="14"/>
        <v>1</v>
      </c>
      <c r="BA56" t="e">
        <f>VLOOKUP(G56,'star silver'!$B$4:$G$93,4,FALSE)</f>
        <v>#N/A</v>
      </c>
      <c r="BB56">
        <f>VLOOKUP(G56,'system Report'!G54:AI272,29,FALSE)</f>
        <v>489.03</v>
      </c>
      <c r="BD56" t="e">
        <f t="shared" si="5"/>
        <v>#N/A</v>
      </c>
    </row>
    <row r="57" spans="1:56">
      <c r="A57" s="1" t="s">
        <v>58</v>
      </c>
      <c r="B57" s="5" t="s">
        <v>14</v>
      </c>
      <c r="C57" s="1">
        <v>4</v>
      </c>
      <c r="D57" s="10">
        <v>45528</v>
      </c>
      <c r="E57" s="1">
        <v>148</v>
      </c>
      <c r="F57" s="1" t="s">
        <v>130</v>
      </c>
      <c r="G57" s="1">
        <v>1802</v>
      </c>
      <c r="H57" s="1" t="s">
        <v>97</v>
      </c>
      <c r="I57" s="1" t="s">
        <v>129</v>
      </c>
      <c r="J57" s="1">
        <v>266110855.6</v>
      </c>
      <c r="K57" s="1"/>
      <c r="L57" s="1">
        <v>279555267.47</v>
      </c>
      <c r="M57" s="1"/>
      <c r="N57" s="1">
        <f t="shared" si="6"/>
        <v>105.05</v>
      </c>
      <c r="O57" s="39">
        <f t="shared" si="7"/>
        <v>105.052184676828</v>
      </c>
      <c r="P57" s="1">
        <f>VLOOKUP(G57,'Empwise report_aug'!$B$2:$E$248,4,0)</f>
        <v>1542529.553</v>
      </c>
      <c r="Q57" s="1"/>
      <c r="R57" s="1"/>
      <c r="S57" s="1"/>
      <c r="T57" s="1">
        <f>VLOOKUP(G57,'Empwise report_aug'!$B$2:$E$248,3,FALSE)</f>
        <v>2308926.71</v>
      </c>
      <c r="U57" s="1">
        <f>VLOOKUP(G57,sys30oct!$H$1:$P$72,8,FALSE)</f>
        <v>2308926.71</v>
      </c>
      <c r="V57" s="1" t="b">
        <f t="shared" si="8"/>
        <v>1</v>
      </c>
      <c r="W57" s="39">
        <f t="shared" si="0"/>
        <v>149.684439141504</v>
      </c>
      <c r="X57" s="1">
        <f>VLOOKUP(G57,sys30oct!$H$1:$P$72,9,FALSE)</f>
        <v>149.68</v>
      </c>
      <c r="Y57" s="39"/>
      <c r="Z57" s="14" t="e">
        <f>VLOOKUP(G57,'Gold Ornamnet'!$B$4:$E$231,4,FALSE)</f>
        <v>#N/A</v>
      </c>
      <c r="AA57">
        <f>VLOOKUP(G57,'system Report'!$G$1:$Q$219,11,FALSE)</f>
        <v>0</v>
      </c>
      <c r="AB57" t="e">
        <f>VLOOKUP(G57,sys23oct!$H$1:$S$74,11,FALSE)</f>
        <v>#N/A</v>
      </c>
      <c r="AC57">
        <f>VLOOKUP(G57,sys30oct!$H$1:$S$72,11,FALSE)</f>
        <v>0</v>
      </c>
      <c r="AD57" t="e">
        <f t="shared" si="9"/>
        <v>#N/A</v>
      </c>
      <c r="AE57">
        <f>VLOOKUP(G57,silver!$B$4:$E$117,4,FALSE)</f>
        <v>6678.4</v>
      </c>
      <c r="AF57" s="4">
        <f>VLOOKUP(G57,[1]SIPReport16102024180130!H$1:AB$69,19)</f>
        <v>6678</v>
      </c>
      <c r="AG57" s="4"/>
      <c r="AH57" s="4">
        <f>VLOOKUP(G57,sys30oct!$H$1:$AB$72,19,FALSE)</f>
        <v>6678</v>
      </c>
      <c r="AI57" t="s">
        <v>131</v>
      </c>
      <c r="AJ57" t="e">
        <f>VLOOKUP(G57,'Diamond '!$B$4:$E$1048576,4,FALSE)</f>
        <v>#N/A</v>
      </c>
      <c r="AK57">
        <f>VLOOKUP(G57,'system Report'!$G$1:$V$219,15,FALSE)</f>
        <v>0</v>
      </c>
      <c r="AL57" s="4">
        <f>VLOOKUP(G57,[1]SIPReport16102024180130!H:V,15,FALSE)</f>
        <v>0</v>
      </c>
      <c r="AM57" s="4">
        <f>VLOOKUP(G57,sys30oct!$H$1:$X$72,15,FALSE)</f>
        <v>0</v>
      </c>
      <c r="AN57" t="e">
        <f t="shared" si="11"/>
        <v>#N/A</v>
      </c>
      <c r="AO57" t="e">
        <f>VLOOKUP(G57,'gold small ornament'!$B$4:$E$288,4,FALSE)</f>
        <v>#N/A</v>
      </c>
      <c r="AP57">
        <f>VLOOKUP(G57,'system Report'!$G:$AF,25,FALSE)</f>
        <v>0</v>
      </c>
      <c r="AQ57" s="4">
        <f>VLOOKUP(G57,[1]SIPReport16102024180130!H$1:AG$69,25,FALSE)</f>
        <v>0</v>
      </c>
      <c r="AR57" s="4">
        <f>VLOOKUP(G57,sys30oct!$H$1:$AG$72,25,FALSE)</f>
        <v>0</v>
      </c>
      <c r="AS57" t="e">
        <f t="shared" si="12"/>
        <v>#N/A</v>
      </c>
      <c r="AT57" t="e">
        <f>VLOOKUP(G57,'star gold'!$B$4:$E$265,4,FALSE)</f>
        <v>#N/A</v>
      </c>
      <c r="AU57">
        <f>VLOOKUP(G57,'system Report'!G55:AJ273,27,FALSE)</f>
        <v>0</v>
      </c>
      <c r="AV57">
        <f>VLOOKUP(G57,sys30oct!$H$1:$AJ$72,27,FALSE)</f>
        <v>0</v>
      </c>
      <c r="AW57" t="e">
        <f t="shared" si="13"/>
        <v>#N/A</v>
      </c>
      <c r="AX57" t="e">
        <f>VLOOKUP(G57,'star gold'!$B$4:$J$265,7,FALSE)</f>
        <v>#N/A</v>
      </c>
      <c r="AY57">
        <f>VLOOKUP(G57,sys30oct!$H$1:$AK$72,28,FALSE)</f>
        <v>0</v>
      </c>
      <c r="AZ57" t="e">
        <f t="shared" si="14"/>
        <v>#N/A</v>
      </c>
      <c r="BA57">
        <f>VLOOKUP(G57,'star silver'!$B$4:$G$93,4,FALSE)</f>
        <v>2873.46</v>
      </c>
      <c r="BB57">
        <f>VLOOKUP(G57,'system Report'!G55:AI273,29,FALSE)</f>
        <v>22164.6</v>
      </c>
      <c r="BD57" t="b">
        <f t="shared" si="5"/>
        <v>0</v>
      </c>
    </row>
    <row r="58" spans="1:56">
      <c r="A58" s="1" t="s">
        <v>58</v>
      </c>
      <c r="B58" s="5" t="s">
        <v>14</v>
      </c>
      <c r="C58" s="1">
        <v>4</v>
      </c>
      <c r="D58" s="10">
        <v>45528</v>
      </c>
      <c r="E58" s="1">
        <v>148</v>
      </c>
      <c r="F58" s="1" t="s">
        <v>132</v>
      </c>
      <c r="G58" s="1">
        <v>1804</v>
      </c>
      <c r="H58" s="1" t="s">
        <v>97</v>
      </c>
      <c r="I58" s="1" t="s">
        <v>129</v>
      </c>
      <c r="J58" s="1">
        <v>266110855.6</v>
      </c>
      <c r="K58" s="1"/>
      <c r="L58" s="1">
        <v>279555267.47</v>
      </c>
      <c r="M58" s="1"/>
      <c r="N58" s="1">
        <f t="shared" si="6"/>
        <v>105.05</v>
      </c>
      <c r="O58" s="39">
        <f t="shared" si="7"/>
        <v>105.052184676828</v>
      </c>
      <c r="P58" s="1">
        <f>VLOOKUP(G58,'Empwise report_aug'!$B$2:$E$248,4,0)</f>
        <v>1177470.847</v>
      </c>
      <c r="Q58" s="1"/>
      <c r="R58" s="1"/>
      <c r="S58" s="1"/>
      <c r="T58" s="1">
        <f>VLOOKUP(G58,'Empwise report_aug'!$B$2:$E$248,3,FALSE)</f>
        <v>560637.62</v>
      </c>
      <c r="U58" s="1">
        <f>VLOOKUP(G58,sys30oct!$H$1:$P$72,8,FALSE)</f>
        <v>0</v>
      </c>
      <c r="V58" s="1" t="b">
        <f t="shared" si="8"/>
        <v>0</v>
      </c>
      <c r="W58" s="39">
        <f t="shared" si="0"/>
        <v>47.6137155691295</v>
      </c>
      <c r="X58" s="1">
        <f>VLOOKUP(G58,sys30oct!$H$1:$P$72,9,FALSE)</f>
        <v>0</v>
      </c>
      <c r="Y58" s="39"/>
      <c r="Z58" s="14" t="e">
        <f>VLOOKUP(G58,'Gold Ornamnet'!$B$4:$E$231,4,FALSE)</f>
        <v>#N/A</v>
      </c>
      <c r="AA58">
        <f>VLOOKUP(G58,'system Report'!$G$1:$Q$219,11,FALSE)</f>
        <v>0</v>
      </c>
      <c r="AB58" t="e">
        <f>VLOOKUP(G58,sys23oct!$H$1:$S$74,11,FALSE)</f>
        <v>#N/A</v>
      </c>
      <c r="AC58">
        <f>VLOOKUP(G58,sys30oct!$H$1:$S$72,11,FALSE)</f>
        <v>0</v>
      </c>
      <c r="AD58" t="e">
        <f t="shared" si="9"/>
        <v>#N/A</v>
      </c>
      <c r="AE58">
        <f>VLOOKUP(G58,silver!$B$4:$E$117,4,FALSE)</f>
        <v>2129.42</v>
      </c>
      <c r="AF58" s="4">
        <f>VLOOKUP(G58,[1]SIPReport16102024180130!H$1:AB$69,19)</f>
        <v>4259</v>
      </c>
      <c r="AG58" s="4"/>
      <c r="AH58" s="4">
        <f>VLOOKUP(G58,sys30oct!$H$1:$AB$72,19,FALSE)</f>
        <v>4259</v>
      </c>
      <c r="AI58" t="s">
        <v>131</v>
      </c>
      <c r="AJ58" t="e">
        <f>VLOOKUP(G58,'Diamond '!$B$4:$E$1048576,4,FALSE)</f>
        <v>#N/A</v>
      </c>
      <c r="AK58">
        <f>VLOOKUP(G58,'system Report'!$G$1:$V$219,15,FALSE)</f>
        <v>0</v>
      </c>
      <c r="AL58" s="4">
        <f>VLOOKUP(G58,[1]SIPReport16102024180130!H:V,15,FALSE)</f>
        <v>0</v>
      </c>
      <c r="AM58" s="4">
        <f>VLOOKUP(G58,sys30oct!$H$1:$X$72,15,FALSE)</f>
        <v>0</v>
      </c>
      <c r="AN58" t="e">
        <f t="shared" si="11"/>
        <v>#N/A</v>
      </c>
      <c r="AO58" t="e">
        <f>VLOOKUP(G58,'gold small ornament'!$B$4:$E$288,4,FALSE)</f>
        <v>#N/A</v>
      </c>
      <c r="AP58">
        <f>VLOOKUP(G58,'system Report'!$G:$AF,25,FALSE)</f>
        <v>0</v>
      </c>
      <c r="AQ58" s="4">
        <f>VLOOKUP(G58,[1]SIPReport16102024180130!H$1:AG$69,25,FALSE)</f>
        <v>0</v>
      </c>
      <c r="AR58" s="4">
        <f>VLOOKUP(G58,sys30oct!$H$1:$AG$72,25,FALSE)</f>
        <v>0</v>
      </c>
      <c r="AS58" t="e">
        <f t="shared" si="12"/>
        <v>#N/A</v>
      </c>
      <c r="AT58" t="e">
        <f>VLOOKUP(G58,'star gold'!$B$4:$E$265,4,FALSE)</f>
        <v>#N/A</v>
      </c>
      <c r="AU58">
        <f>VLOOKUP(G58,'system Report'!G56:AJ274,27,FALSE)</f>
        <v>0</v>
      </c>
      <c r="AV58">
        <f>VLOOKUP(G58,sys30oct!$H$1:$AJ$72,27,FALSE)</f>
        <v>0</v>
      </c>
      <c r="AW58" t="e">
        <f t="shared" si="13"/>
        <v>#N/A</v>
      </c>
      <c r="AX58" t="e">
        <f>VLOOKUP(G58,'star gold'!$B$4:$J$265,7,FALSE)</f>
        <v>#N/A</v>
      </c>
      <c r="AY58">
        <f>VLOOKUP(G58,sys30oct!$H$1:$AK$72,28,FALSE)</f>
        <v>0</v>
      </c>
      <c r="AZ58" t="e">
        <f t="shared" si="14"/>
        <v>#N/A</v>
      </c>
      <c r="BA58">
        <f>VLOOKUP(G58,'star silver'!$B$4:$G$93,4,FALSE)</f>
        <v>733.431</v>
      </c>
      <c r="BB58">
        <f>VLOOKUP(G58,'system Report'!G56:AI274,29,FALSE)</f>
        <v>43</v>
      </c>
      <c r="BD58" t="b">
        <f t="shared" si="5"/>
        <v>0</v>
      </c>
    </row>
    <row r="59" spans="1:56">
      <c r="A59" s="1" t="s">
        <v>58</v>
      </c>
      <c r="B59" s="5" t="s">
        <v>14</v>
      </c>
      <c r="C59" s="1">
        <v>4</v>
      </c>
      <c r="D59" s="10">
        <v>45528</v>
      </c>
      <c r="E59" s="1">
        <v>148</v>
      </c>
      <c r="F59" s="1" t="s">
        <v>133</v>
      </c>
      <c r="G59" s="1">
        <v>1805</v>
      </c>
      <c r="H59" s="1" t="s">
        <v>97</v>
      </c>
      <c r="I59" s="1" t="s">
        <v>129</v>
      </c>
      <c r="J59" s="1">
        <v>266110855.6</v>
      </c>
      <c r="K59" s="1"/>
      <c r="L59" s="1">
        <v>279555267.47</v>
      </c>
      <c r="M59" s="1"/>
      <c r="N59" s="1">
        <f t="shared" si="6"/>
        <v>105.05</v>
      </c>
      <c r="O59" s="39">
        <f t="shared" si="7"/>
        <v>105.052184676828</v>
      </c>
      <c r="P59" s="1">
        <f>VLOOKUP(G59,'Empwise report_aug'!$B$2:$E$248,4,0)</f>
        <v>1542529.553</v>
      </c>
      <c r="Q59" s="1"/>
      <c r="R59" s="1"/>
      <c r="S59" s="1"/>
      <c r="T59" s="1">
        <f>VLOOKUP(G59,'Empwise report_aug'!$B$2:$E$248,3,FALSE)</f>
        <v>2107207.14</v>
      </c>
      <c r="U59" s="1">
        <f>VLOOKUP(G59,sys30oct!$H$1:$P$72,8,FALSE)</f>
        <v>2107207.14</v>
      </c>
      <c r="V59" s="1" t="b">
        <f t="shared" si="8"/>
        <v>1</v>
      </c>
      <c r="W59" s="39">
        <f t="shared" si="0"/>
        <v>136.607245929375</v>
      </c>
      <c r="X59" s="1">
        <f>VLOOKUP(G59,sys30oct!$H$1:$P$72,9,FALSE)</f>
        <v>136.61</v>
      </c>
      <c r="Y59" s="39"/>
      <c r="Z59" s="14" t="e">
        <f>VLOOKUP(G59,'Gold Ornamnet'!$B$4:$E$231,4,FALSE)</f>
        <v>#N/A</v>
      </c>
      <c r="AA59">
        <f>VLOOKUP(G59,'system Report'!$G$1:$Q$219,11,FALSE)</f>
        <v>0</v>
      </c>
      <c r="AB59" t="e">
        <f>VLOOKUP(G59,sys23oct!$H$1:$S$74,11,FALSE)</f>
        <v>#N/A</v>
      </c>
      <c r="AC59">
        <f>VLOOKUP(G59,sys30oct!$H$1:$S$72,11,FALSE)</f>
        <v>0</v>
      </c>
      <c r="AD59" t="e">
        <f t="shared" si="9"/>
        <v>#N/A</v>
      </c>
      <c r="AE59">
        <f>VLOOKUP(G59,silver!$B$4:$E$117,4,FALSE)</f>
        <v>4417.49</v>
      </c>
      <c r="AF59" s="4">
        <f>VLOOKUP(G59,[1]SIPReport16102024180130!H$1:AB$69,19)</f>
        <v>4384</v>
      </c>
      <c r="AG59" s="4"/>
      <c r="AH59" s="4">
        <f>VLOOKUP(G59,sys30oct!$H$1:$AB$72,19,FALSE)</f>
        <v>4384</v>
      </c>
      <c r="AI59" t="s">
        <v>131</v>
      </c>
      <c r="AJ59" t="e">
        <f>VLOOKUP(G59,'Diamond '!$B$4:$E$1048576,4,FALSE)</f>
        <v>#N/A</v>
      </c>
      <c r="AK59">
        <f>VLOOKUP(G59,'system Report'!$G$1:$V$219,15,FALSE)</f>
        <v>0</v>
      </c>
      <c r="AL59" s="4">
        <f>VLOOKUP(G59,[1]SIPReport16102024180130!H:V,15,FALSE)</f>
        <v>0</v>
      </c>
      <c r="AM59" s="4">
        <f>VLOOKUP(G59,sys30oct!$H$1:$X$72,15,FALSE)</f>
        <v>0</v>
      </c>
      <c r="AN59" t="e">
        <f t="shared" si="11"/>
        <v>#N/A</v>
      </c>
      <c r="AO59" t="e">
        <f>VLOOKUP(G59,'gold small ornament'!$B$4:$E$288,4,FALSE)</f>
        <v>#N/A</v>
      </c>
      <c r="AP59">
        <f>VLOOKUP(G59,'system Report'!$G:$AF,25,FALSE)</f>
        <v>0</v>
      </c>
      <c r="AQ59" s="4">
        <f>VLOOKUP(G59,[1]SIPReport16102024180130!H$1:AG$69,25,FALSE)</f>
        <v>0</v>
      </c>
      <c r="AR59" s="4">
        <f>VLOOKUP(G59,sys30oct!$H$1:$AG$72,25,FALSE)</f>
        <v>0</v>
      </c>
      <c r="AS59" t="e">
        <f t="shared" si="12"/>
        <v>#N/A</v>
      </c>
      <c r="AT59" t="e">
        <f>VLOOKUP(G59,'star gold'!$B$4:$E$265,4,FALSE)</f>
        <v>#N/A</v>
      </c>
      <c r="AU59">
        <f>VLOOKUP(G59,'system Report'!G57:AJ275,27,FALSE)</f>
        <v>0</v>
      </c>
      <c r="AV59">
        <f>VLOOKUP(G59,sys30oct!$H$1:$AJ$72,27,FALSE)</f>
        <v>0</v>
      </c>
      <c r="AW59" t="e">
        <f t="shared" si="13"/>
        <v>#N/A</v>
      </c>
      <c r="AX59" t="e">
        <f>VLOOKUP(G59,'star gold'!$B$4:$J$265,7,FALSE)</f>
        <v>#N/A</v>
      </c>
      <c r="AY59">
        <f>VLOOKUP(G59,sys30oct!$H$1:$AK$72,28,FALSE)</f>
        <v>0</v>
      </c>
      <c r="AZ59" t="e">
        <f t="shared" si="14"/>
        <v>#N/A</v>
      </c>
      <c r="BA59">
        <f>VLOOKUP(G59,'star silver'!$B$4:$G$93,4,FALSE)</f>
        <v>3597.78</v>
      </c>
      <c r="BB59">
        <f>VLOOKUP(G59,'system Report'!G57:AI275,29,FALSE)</f>
        <v>21100.3</v>
      </c>
      <c r="BD59" t="b">
        <f t="shared" si="5"/>
        <v>0</v>
      </c>
    </row>
    <row r="60" spans="1:56">
      <c r="A60" s="1" t="s">
        <v>58</v>
      </c>
      <c r="B60" s="5" t="s">
        <v>14</v>
      </c>
      <c r="C60" s="1">
        <v>4</v>
      </c>
      <c r="D60" s="10">
        <v>45528</v>
      </c>
      <c r="E60" s="1">
        <v>148</v>
      </c>
      <c r="F60" s="1" t="s">
        <v>134</v>
      </c>
      <c r="G60" s="1">
        <v>2880</v>
      </c>
      <c r="H60" s="1" t="s">
        <v>97</v>
      </c>
      <c r="I60" s="1" t="s">
        <v>129</v>
      </c>
      <c r="J60" s="1">
        <v>266110855.6</v>
      </c>
      <c r="K60" s="1"/>
      <c r="L60" s="1">
        <v>279555267.47</v>
      </c>
      <c r="M60" s="1"/>
      <c r="N60" s="1">
        <f t="shared" si="6"/>
        <v>105.05</v>
      </c>
      <c r="O60" s="39">
        <f t="shared" si="7"/>
        <v>105.052184676828</v>
      </c>
      <c r="P60" s="1">
        <f>VLOOKUP(G60,'Empwise report_aug'!$B$2:$E$248,4,0)</f>
        <v>8293623.0324</v>
      </c>
      <c r="Q60" s="1"/>
      <c r="R60" s="1"/>
      <c r="S60" s="1"/>
      <c r="T60" s="1">
        <f>VLOOKUP(G60,'Empwise report_aug'!$B$2:$E$248,3,FALSE)</f>
        <v>8882842.59</v>
      </c>
      <c r="U60" s="1">
        <f>VLOOKUP(G60,sys30oct!$H$1:$P$72,8,FALSE)</f>
        <v>8882842.59</v>
      </c>
      <c r="V60" s="1" t="b">
        <f t="shared" si="8"/>
        <v>1</v>
      </c>
      <c r="W60" s="39">
        <f t="shared" si="0"/>
        <v>107.104489259979</v>
      </c>
      <c r="X60" s="1">
        <f>VLOOKUP(G60,sys30oct!$H$1:$P$72,9,FALSE)</f>
        <v>107.1</v>
      </c>
      <c r="Y60" s="39"/>
      <c r="Z60" s="41">
        <f>VLOOKUP(G60,'Gold Ornamnet'!$B$4:$E$231,4,FALSE)</f>
        <v>204.86</v>
      </c>
      <c r="AA60" s="42">
        <f>VLOOKUP(G60,'system Report'!$G$1:$Q$219,11,FALSE)</f>
        <v>0</v>
      </c>
      <c r="AB60" s="42" t="e">
        <f>VLOOKUP(G60,sys23oct!$H$1:$S$74,11,FALSE)</f>
        <v>#N/A</v>
      </c>
      <c r="AC60" s="42">
        <f>VLOOKUP(G60,sys30oct!$H$1:$S$72,11,FALSE)</f>
        <v>0</v>
      </c>
      <c r="AD60" s="42" t="b">
        <f t="shared" si="9"/>
        <v>0</v>
      </c>
      <c r="AE60">
        <v>0</v>
      </c>
      <c r="AF60" s="4">
        <f>VLOOKUP(G60,[1]SIPReport16102024180130!H$1:AB$69,19)</f>
        <v>0</v>
      </c>
      <c r="AG60" s="4"/>
      <c r="AH60" s="4">
        <f>VLOOKUP(G60,sys30oct!$H$1:$AB$72,19,FALSE)</f>
        <v>0</v>
      </c>
      <c r="AI60" t="b">
        <f>EXACT(AE60,AH60)</f>
        <v>1</v>
      </c>
      <c r="AJ60" s="43">
        <f>VLOOKUP(G60,'Diamond '!$B$4:$E$1048576,4,FALSE)</f>
        <v>10.92</v>
      </c>
      <c r="AK60" s="43">
        <f>VLOOKUP(G60,'system Report'!$G$1:$V$219,15,FALSE)</f>
        <v>0</v>
      </c>
      <c r="AL60" s="4">
        <f>VLOOKUP(G60,[1]SIPReport16102024180130!H:V,15,FALSE)</f>
        <v>0</v>
      </c>
      <c r="AM60" s="4">
        <f>VLOOKUP(G60,sys30oct!$H$1:$X$72,15,FALSE)</f>
        <v>0</v>
      </c>
      <c r="AN60" s="43" t="b">
        <f t="shared" si="11"/>
        <v>0</v>
      </c>
      <c r="AO60" s="44">
        <f>VLOOKUP(G60,'gold small ornament'!$B$4:$E$288,4,FALSE)</f>
        <v>18.801</v>
      </c>
      <c r="AP60" s="43">
        <f>VLOOKUP(G60,'system Report'!$G:$AF,25,FALSE)</f>
        <v>0</v>
      </c>
      <c r="AQ60" s="4">
        <f>VLOOKUP(G60,[1]SIPReport16102024180130!H$1:AG$69,25,FALSE)</f>
        <v>0</v>
      </c>
      <c r="AR60" s="4">
        <f>VLOOKUP(G60,sys30oct!$H$1:$AG$72,25,FALSE)</f>
        <v>0</v>
      </c>
      <c r="AS60" s="43" t="b">
        <f t="shared" si="12"/>
        <v>0</v>
      </c>
      <c r="AT60">
        <f>VLOOKUP(G60,'star gold'!$B$4:$E$265,4,FALSE)</f>
        <v>132.57</v>
      </c>
      <c r="AU60">
        <f>VLOOKUP(G60,'system Report'!G58:AJ276,27,FALSE)</f>
        <v>0</v>
      </c>
      <c r="AV60">
        <f>VLOOKUP(G60,sys30oct!$H$1:$AJ$72,27,FALSE)</f>
        <v>0</v>
      </c>
      <c r="AW60" t="b">
        <f t="shared" si="13"/>
        <v>0</v>
      </c>
      <c r="AX60" s="42" t="str">
        <f>VLOOKUP(G60,'star gold'!$B$4:$J$265,7,FALSE)</f>
        <v>B</v>
      </c>
      <c r="AY60" s="42">
        <f>VLOOKUP(G60,sys30oct!$H$1:$AK$72,28,FALSE)</f>
        <v>0</v>
      </c>
      <c r="AZ60" s="42" t="b">
        <f t="shared" si="14"/>
        <v>0</v>
      </c>
      <c r="BA60" t="e">
        <f>VLOOKUP(G60,'star silver'!$B$4:$G$93,4,FALSE)</f>
        <v>#N/A</v>
      </c>
      <c r="BB60">
        <f>VLOOKUP(G60,'system Report'!G58:AI276,29,FALSE)</f>
        <v>1326.44</v>
      </c>
      <c r="BD60" t="e">
        <f t="shared" si="5"/>
        <v>#N/A</v>
      </c>
    </row>
    <row r="61" hidden="1" spans="1:56">
      <c r="A61" s="1" t="s">
        <v>58</v>
      </c>
      <c r="B61" s="5" t="s">
        <v>14</v>
      </c>
      <c r="C61" s="1">
        <v>4</v>
      </c>
      <c r="D61" s="10">
        <v>45528</v>
      </c>
      <c r="E61" s="1">
        <v>148</v>
      </c>
      <c r="F61" s="1" t="s">
        <v>135</v>
      </c>
      <c r="G61" s="1">
        <v>204</v>
      </c>
      <c r="H61" s="1" t="s">
        <v>65</v>
      </c>
      <c r="I61" s="1" t="s">
        <v>136</v>
      </c>
      <c r="J61" s="1">
        <v>266110855.6</v>
      </c>
      <c r="K61" s="1"/>
      <c r="L61" s="1">
        <v>279555267.47</v>
      </c>
      <c r="M61" s="1"/>
      <c r="N61" s="1">
        <f t="shared" si="6"/>
        <v>105.05</v>
      </c>
      <c r="O61" s="1">
        <v>105.05</v>
      </c>
      <c r="P61" s="1" t="e">
        <f>VLOOKUP(G61,'Empwise report_aug'!$B$2:$E$248,4,0)</f>
        <v>#N/A</v>
      </c>
      <c r="Q61" s="1"/>
      <c r="R61" s="1"/>
      <c r="S61" s="1"/>
      <c r="T61" s="1" t="e">
        <f>VLOOKUP(G61,'Empwise report_aug'!$B$2:$E$248,3,FALSE)</f>
        <v>#N/A</v>
      </c>
      <c r="U61" s="1"/>
      <c r="V61" s="1"/>
      <c r="W61" s="39" t="e">
        <f t="shared" si="0"/>
        <v>#N/A</v>
      </c>
      <c r="X61" s="1"/>
      <c r="Y61" s="1"/>
      <c r="Z61" s="14" t="e">
        <f>VLOOKUP(G61,'Gold Ornamnet'!$B$4:$E$231,4,FALSE)</f>
        <v>#N/A</v>
      </c>
      <c r="AA61">
        <f>VLOOKUP(G61,'system Report'!$G$1:$Q$219,11,FALSE)</f>
        <v>0</v>
      </c>
      <c r="AB61" t="e">
        <f>VLOOKUP(G61,sys23oct!$H$1:$S$74,11,FALSE)</f>
        <v>#N/A</v>
      </c>
      <c r="AD61" t="e">
        <f t="shared" ref="AD61:AD77" si="17">Z61=AA61</f>
        <v>#N/A</v>
      </c>
      <c r="AE61">
        <f>VLOOKUP(G61,silver!$B$4:$E$117,4,FALSE)</f>
        <v>2.67</v>
      </c>
      <c r="AF61"/>
      <c r="AG61"/>
      <c r="AH61"/>
      <c r="AI61" t="e">
        <f>AE61=#REF!</f>
        <v>#REF!</v>
      </c>
      <c r="AJ61" t="e">
        <f>VLOOKUP(G61,'Diamond '!$B$4:$E$1048576,4,FALSE)</f>
        <v>#N/A</v>
      </c>
      <c r="AK61">
        <f>VLOOKUP(G61,'system Report'!$G$1:$V$219,15,FALSE)</f>
        <v>0</v>
      </c>
      <c r="AL61"/>
      <c r="AM61"/>
      <c r="AN61" t="e">
        <f>AJ61=AK61</f>
        <v>#N/A</v>
      </c>
      <c r="AO61">
        <f>VLOOKUP(G61,'gold small ornament'!$B$4:$E$288,4,FALSE)</f>
        <v>0.1</v>
      </c>
      <c r="AP61">
        <f>VLOOKUP(G61,'system Report'!$G:$AF,25,FALSE)</f>
        <v>0</v>
      </c>
      <c r="AQ61"/>
      <c r="AR61"/>
      <c r="AS61" t="b">
        <f t="shared" ref="AS61:AS69" si="18">AO61=AP61</f>
        <v>0</v>
      </c>
      <c r="AT61" t="e">
        <f>VLOOKUP(G61,'star gold'!$B$4:$G$265,4,FALSE)</f>
        <v>#N/A</v>
      </c>
      <c r="AU61">
        <f>VLOOKUP(G61,'system Report'!G59:AJ277,27,FALSE)</f>
        <v>0</v>
      </c>
      <c r="AW61" t="e">
        <f t="shared" ref="AW61:AW66" si="19">AT61=AU61</f>
        <v>#N/A</v>
      </c>
      <c r="BA61" t="e">
        <f>VLOOKUP(G61,'star silver'!$B$4:$G$93,4,FALSE)</f>
        <v>#N/A</v>
      </c>
      <c r="BB61">
        <f>VLOOKUP(G61,'system Report'!G59:AI277,29,FALSE)</f>
        <v>0</v>
      </c>
      <c r="BD61" t="e">
        <f t="shared" si="5"/>
        <v>#N/A</v>
      </c>
    </row>
    <row r="62" hidden="1" spans="1:56">
      <c r="A62" s="1" t="s">
        <v>58</v>
      </c>
      <c r="B62" s="5" t="s">
        <v>14</v>
      </c>
      <c r="C62" s="1">
        <v>4</v>
      </c>
      <c r="D62" s="10">
        <v>45528</v>
      </c>
      <c r="E62" s="1">
        <v>148</v>
      </c>
      <c r="F62" s="1" t="s">
        <v>137</v>
      </c>
      <c r="G62" s="1">
        <v>3718</v>
      </c>
      <c r="H62" s="1" t="s">
        <v>65</v>
      </c>
      <c r="I62" s="1" t="s">
        <v>136</v>
      </c>
      <c r="J62" s="1">
        <v>266110855.6</v>
      </c>
      <c r="K62" s="1"/>
      <c r="L62" s="1">
        <v>279555267.47</v>
      </c>
      <c r="M62" s="1"/>
      <c r="N62" s="1">
        <f t="shared" si="6"/>
        <v>105.05</v>
      </c>
      <c r="O62" s="1">
        <v>105.05</v>
      </c>
      <c r="P62" s="1" t="e">
        <f>VLOOKUP(G62,'Empwise report_aug'!$B$2:$E$248,4,0)</f>
        <v>#N/A</v>
      </c>
      <c r="Q62" s="1"/>
      <c r="R62" s="1"/>
      <c r="S62" s="1"/>
      <c r="T62" s="1" t="e">
        <f>VLOOKUP(G62,'Empwise report_aug'!$B$2:$E$248,3,FALSE)</f>
        <v>#N/A</v>
      </c>
      <c r="U62" s="1"/>
      <c r="V62" s="1"/>
      <c r="W62" s="39" t="e">
        <f t="shared" si="0"/>
        <v>#N/A</v>
      </c>
      <c r="X62" s="1"/>
      <c r="Y62" s="1"/>
      <c r="Z62" s="14" t="e">
        <f>VLOOKUP(G62,'Gold Ornamnet'!$B$4:$E$231,4,FALSE)</f>
        <v>#N/A</v>
      </c>
      <c r="AA62">
        <f>VLOOKUP(G62,'system Report'!$G$1:$Q$219,11,FALSE)</f>
        <v>0</v>
      </c>
      <c r="AB62" t="e">
        <f>VLOOKUP(G62,sys23oct!$H$1:$S$74,11,FALSE)</f>
        <v>#N/A</v>
      </c>
      <c r="AD62" t="e">
        <f t="shared" si="17"/>
        <v>#N/A</v>
      </c>
      <c r="AE62">
        <f>VLOOKUP(G62,silver!$B$4:$E$117,4,FALSE)</f>
        <v>1.31</v>
      </c>
      <c r="AF62"/>
      <c r="AG62"/>
      <c r="AH62"/>
      <c r="AI62" t="e">
        <f>AE62=#REF!</f>
        <v>#REF!</v>
      </c>
      <c r="AJ62" t="e">
        <f>VLOOKUP(G62,'Diamond '!$B$4:$E$1048576,4,FALSE)</f>
        <v>#N/A</v>
      </c>
      <c r="AK62">
        <f>VLOOKUP(G62,'system Report'!$G$1:$V$219,15,FALSE)</f>
        <v>0</v>
      </c>
      <c r="AL62"/>
      <c r="AM62"/>
      <c r="AN62" t="e">
        <f>AJ62=AK62</f>
        <v>#N/A</v>
      </c>
      <c r="AO62">
        <f>VLOOKUP(G62,'gold small ornament'!$B$4:$E$288,4,FALSE)</f>
        <v>3.198</v>
      </c>
      <c r="AP62">
        <f>VLOOKUP(G62,'system Report'!$G:$AF,25,FALSE)</f>
        <v>0</v>
      </c>
      <c r="AQ62"/>
      <c r="AR62"/>
      <c r="AS62" t="b">
        <f t="shared" si="18"/>
        <v>0</v>
      </c>
      <c r="AT62">
        <f>VLOOKUP(G62,'star gold'!$B$4:$G$265,4,FALSE)</f>
        <v>0.078</v>
      </c>
      <c r="AU62">
        <f>VLOOKUP(G62,'system Report'!G60:AJ278,27,FALSE)</f>
        <v>0</v>
      </c>
      <c r="AW62" t="b">
        <f t="shared" si="19"/>
        <v>0</v>
      </c>
      <c r="BA62" t="e">
        <f>VLOOKUP(G62,'star silver'!$B$4:$G$93,4,FALSE)</f>
        <v>#N/A</v>
      </c>
      <c r="BB62">
        <f>VLOOKUP(G62,'system Report'!G60:AI278,29,FALSE)</f>
        <v>0</v>
      </c>
      <c r="BD62" t="e">
        <f t="shared" si="5"/>
        <v>#N/A</v>
      </c>
    </row>
    <row r="63" hidden="1" spans="1:56">
      <c r="A63" s="1" t="s">
        <v>58</v>
      </c>
      <c r="B63" s="5" t="s">
        <v>14</v>
      </c>
      <c r="C63" s="1">
        <v>4</v>
      </c>
      <c r="D63" s="10">
        <v>45528</v>
      </c>
      <c r="E63" s="1">
        <v>148</v>
      </c>
      <c r="F63" s="1" t="s">
        <v>138</v>
      </c>
      <c r="G63" s="1">
        <v>3778</v>
      </c>
      <c r="H63" s="1" t="s">
        <v>65</v>
      </c>
      <c r="I63" s="1" t="s">
        <v>136</v>
      </c>
      <c r="J63" s="1">
        <v>266110855.6</v>
      </c>
      <c r="K63" s="1"/>
      <c r="L63" s="1">
        <v>279555267.47</v>
      </c>
      <c r="M63" s="1"/>
      <c r="N63" s="1">
        <f t="shared" si="6"/>
        <v>105.05</v>
      </c>
      <c r="O63" s="1">
        <v>105.05</v>
      </c>
      <c r="P63" s="1" t="e">
        <f>VLOOKUP(G63,'Empwise report_aug'!$B$2:$E$248,4,0)</f>
        <v>#N/A</v>
      </c>
      <c r="Q63" s="1"/>
      <c r="R63" s="1"/>
      <c r="S63" s="1"/>
      <c r="T63" s="1" t="e">
        <f>VLOOKUP(G63,'Empwise report_aug'!$B$2:$E$248,3,FALSE)</f>
        <v>#N/A</v>
      </c>
      <c r="U63" s="1"/>
      <c r="V63" s="1"/>
      <c r="W63" s="39" t="e">
        <f t="shared" si="0"/>
        <v>#N/A</v>
      </c>
      <c r="X63" s="1"/>
      <c r="Y63" s="1"/>
      <c r="Z63" s="14" t="e">
        <f>VLOOKUP(G63,'Gold Ornamnet'!$B$4:$E$231,4,FALSE)</f>
        <v>#N/A</v>
      </c>
      <c r="AA63">
        <f>VLOOKUP(G63,'system Report'!$G$1:$Q$219,11,FALSE)</f>
        <v>0</v>
      </c>
      <c r="AB63" t="e">
        <f>VLOOKUP(G63,sys23oct!$H$1:$S$74,11,FALSE)</f>
        <v>#N/A</v>
      </c>
      <c r="AD63" t="e">
        <f t="shared" si="17"/>
        <v>#N/A</v>
      </c>
      <c r="AE63">
        <f>VLOOKUP(G63,silver!$B$4:$E$117,4,FALSE)</f>
        <v>0.47</v>
      </c>
      <c r="AF63"/>
      <c r="AG63"/>
      <c r="AH63"/>
      <c r="AI63" t="e">
        <f>AE63=#REF!</f>
        <v>#REF!</v>
      </c>
      <c r="AJ63" t="e">
        <f>VLOOKUP(G63,'Diamond '!$B$4:$E$1048576,4,FALSE)</f>
        <v>#N/A</v>
      </c>
      <c r="AK63">
        <f>VLOOKUP(G63,'system Report'!$G$1:$V$219,15,FALSE)</f>
        <v>0</v>
      </c>
      <c r="AL63"/>
      <c r="AM63"/>
      <c r="AN63" t="e">
        <f>AJ63=AK63</f>
        <v>#N/A</v>
      </c>
      <c r="AO63">
        <f>VLOOKUP(G63,'gold small ornament'!$B$4:$E$288,4,FALSE)</f>
        <v>2.3</v>
      </c>
      <c r="AP63">
        <f>VLOOKUP(G63,'system Report'!$G:$AF,25,FALSE)</f>
        <v>0</v>
      </c>
      <c r="AQ63"/>
      <c r="AR63"/>
      <c r="AS63" t="b">
        <f t="shared" si="18"/>
        <v>0</v>
      </c>
      <c r="AT63" t="e">
        <f>VLOOKUP(G63,'star gold'!$B$4:$G$265,4,FALSE)</f>
        <v>#N/A</v>
      </c>
      <c r="AU63">
        <f>VLOOKUP(G63,'system Report'!G61:AJ279,27,FALSE)</f>
        <v>0</v>
      </c>
      <c r="AW63" t="e">
        <f t="shared" si="19"/>
        <v>#N/A</v>
      </c>
      <c r="BA63" t="e">
        <f>VLOOKUP(G63,'star silver'!$B$4:$G$93,4,FALSE)</f>
        <v>#N/A</v>
      </c>
      <c r="BB63">
        <f>VLOOKUP(G63,'system Report'!G61:AI279,29,FALSE)</f>
        <v>0</v>
      </c>
      <c r="BD63" t="e">
        <f t="shared" si="5"/>
        <v>#N/A</v>
      </c>
    </row>
    <row r="64" hidden="1" spans="1:56">
      <c r="A64" s="1" t="s">
        <v>58</v>
      </c>
      <c r="B64" s="5" t="s">
        <v>14</v>
      </c>
      <c r="C64" s="1">
        <v>4</v>
      </c>
      <c r="D64" s="10">
        <v>45528</v>
      </c>
      <c r="E64" s="1">
        <v>148</v>
      </c>
      <c r="F64" s="1" t="s">
        <v>139</v>
      </c>
      <c r="G64" s="1">
        <v>4350</v>
      </c>
      <c r="H64" s="1" t="s">
        <v>65</v>
      </c>
      <c r="I64" s="1" t="s">
        <v>136</v>
      </c>
      <c r="J64" s="1">
        <v>266110855.6</v>
      </c>
      <c r="K64" s="1"/>
      <c r="L64" s="1">
        <v>279555267.47</v>
      </c>
      <c r="M64" s="1"/>
      <c r="N64" s="1">
        <f t="shared" si="6"/>
        <v>105.05</v>
      </c>
      <c r="O64" s="1">
        <v>105.05</v>
      </c>
      <c r="P64" s="1" t="e">
        <f>VLOOKUP(G64,'Empwise report_aug'!$B$2:$E$248,4,0)</f>
        <v>#N/A</v>
      </c>
      <c r="Q64" s="1"/>
      <c r="R64" s="1"/>
      <c r="S64" s="1"/>
      <c r="T64" s="1" t="e">
        <f>VLOOKUP(G64,'Empwise report_aug'!$B$2:$E$248,3,FALSE)</f>
        <v>#N/A</v>
      </c>
      <c r="U64" s="1"/>
      <c r="V64" s="1"/>
      <c r="W64" s="39" t="e">
        <f t="shared" si="0"/>
        <v>#N/A</v>
      </c>
      <c r="X64" s="1"/>
      <c r="Y64" s="1"/>
      <c r="Z64" s="14" t="e">
        <f>VLOOKUP(G64,'Gold Ornamnet'!$B$4:$E$231,4,FALSE)</f>
        <v>#N/A</v>
      </c>
      <c r="AA64">
        <f>VLOOKUP(G64,'system Report'!$G$1:$Q$219,11,FALSE)</f>
        <v>0</v>
      </c>
      <c r="AB64" t="e">
        <f>VLOOKUP(G64,sys23oct!$H$1:$S$74,11,FALSE)</f>
        <v>#N/A</v>
      </c>
      <c r="AD64" t="e">
        <f t="shared" si="17"/>
        <v>#N/A</v>
      </c>
      <c r="AE64">
        <f>VLOOKUP(G64,silver!$B$4:$E$117,4,FALSE)</f>
        <v>0.95</v>
      </c>
      <c r="AF64"/>
      <c r="AG64"/>
      <c r="AH64"/>
      <c r="AI64" t="e">
        <f>AE64=#REF!</f>
        <v>#REF!</v>
      </c>
      <c r="AJ64" t="e">
        <f>VLOOKUP(G64,'Diamond '!$B$4:$E$1048576,4,FALSE)</f>
        <v>#N/A</v>
      </c>
      <c r="AK64">
        <f>VLOOKUP(G64,'system Report'!$G$1:$V$219,15,FALSE)</f>
        <v>0</v>
      </c>
      <c r="AL64"/>
      <c r="AM64"/>
      <c r="AN64" t="e">
        <f>AJ64=AK64</f>
        <v>#N/A</v>
      </c>
      <c r="AO64">
        <f>VLOOKUP(G64,'gold small ornament'!$B$4:$E$288,4,FALSE)</f>
        <v>1.661</v>
      </c>
      <c r="AP64">
        <f>VLOOKUP(G64,'system Report'!$G:$AF,25,FALSE)</f>
        <v>0</v>
      </c>
      <c r="AQ64"/>
      <c r="AR64"/>
      <c r="AS64" t="b">
        <f t="shared" si="18"/>
        <v>0</v>
      </c>
      <c r="AT64">
        <f>VLOOKUP(G64,'star gold'!$B$4:$G$265,4,FALSE)</f>
        <v>0.011</v>
      </c>
      <c r="AU64">
        <f>VLOOKUP(G64,'system Report'!G62:AJ280,27,FALSE)</f>
        <v>0</v>
      </c>
      <c r="AW64" t="b">
        <f t="shared" si="19"/>
        <v>0</v>
      </c>
      <c r="BA64" t="e">
        <f>VLOOKUP(G64,'star silver'!$B$4:$G$93,4,FALSE)</f>
        <v>#N/A</v>
      </c>
      <c r="BB64">
        <f>VLOOKUP(G64,'system Report'!G62:AI280,29,FALSE)</f>
        <v>0</v>
      </c>
      <c r="BD64" t="e">
        <f t="shared" si="5"/>
        <v>#N/A</v>
      </c>
    </row>
    <row r="65" hidden="1" spans="1:56">
      <c r="A65" s="1" t="s">
        <v>58</v>
      </c>
      <c r="B65" s="5" t="s">
        <v>14</v>
      </c>
      <c r="C65" s="1">
        <v>4</v>
      </c>
      <c r="D65" s="10">
        <v>45528</v>
      </c>
      <c r="E65" s="1">
        <v>148</v>
      </c>
      <c r="F65" s="1" t="s">
        <v>140</v>
      </c>
      <c r="G65" s="1">
        <v>4756</v>
      </c>
      <c r="H65" s="1" t="s">
        <v>65</v>
      </c>
      <c r="I65" s="1" t="s">
        <v>141</v>
      </c>
      <c r="J65" s="1">
        <v>266110855.6</v>
      </c>
      <c r="K65" s="1"/>
      <c r="L65" s="1">
        <v>279555267.47</v>
      </c>
      <c r="M65" s="1"/>
      <c r="N65" s="1">
        <f t="shared" si="6"/>
        <v>105.05</v>
      </c>
      <c r="O65" s="1">
        <v>105.05</v>
      </c>
      <c r="P65" s="1" t="e">
        <f>VLOOKUP(G65,'Empwise report_aug'!$B$2:$E$248,4,0)</f>
        <v>#N/A</v>
      </c>
      <c r="Q65" s="1"/>
      <c r="R65" s="1"/>
      <c r="S65" s="1"/>
      <c r="T65" s="1" t="e">
        <f>VLOOKUP(G65,'Empwise report_aug'!$B$2:$E$248,3,FALSE)</f>
        <v>#N/A</v>
      </c>
      <c r="U65" s="1"/>
      <c r="V65" s="1"/>
      <c r="W65" s="39" t="e">
        <f t="shared" si="0"/>
        <v>#N/A</v>
      </c>
      <c r="X65" s="1"/>
      <c r="Y65" s="1"/>
      <c r="Z65" s="14" t="e">
        <f>VLOOKUP(G65,'Gold Ornamnet'!$B$4:$E$231,4,FALSE)</f>
        <v>#N/A</v>
      </c>
      <c r="AA65">
        <f>VLOOKUP(G65,'system Report'!$G$1:$Q$219,11,FALSE)</f>
        <v>0</v>
      </c>
      <c r="AB65" t="e">
        <f>VLOOKUP(G65,sys23oct!$H$1:$S$74,11,FALSE)</f>
        <v>#N/A</v>
      </c>
      <c r="AD65" t="e">
        <f t="shared" si="17"/>
        <v>#N/A</v>
      </c>
      <c r="AE65" t="e">
        <f>VLOOKUP(G65,silver!$B$4:$E$117,4,FALSE)</f>
        <v>#N/A</v>
      </c>
      <c r="AF65"/>
      <c r="AG65"/>
      <c r="AH65"/>
      <c r="AI65" t="e">
        <f>AE65=#REF!</f>
        <v>#N/A</v>
      </c>
      <c r="AJ65" t="e">
        <f>VLOOKUP(G65,'Diamond '!$B$4:$E$1048576,4,FALSE)</f>
        <v>#N/A</v>
      </c>
      <c r="AK65">
        <f>VLOOKUP(G65,'system Report'!$G$1:$V$219,15,FALSE)</f>
        <v>0</v>
      </c>
      <c r="AL65"/>
      <c r="AM65"/>
      <c r="AN65" t="e">
        <f t="shared" ref="AN65:AN73" si="20">AJ65=AK65</f>
        <v>#N/A</v>
      </c>
      <c r="AO65" t="e">
        <f>VLOOKUP(G65,'gold small ornament'!$B$4:$E$288,4,FALSE)</f>
        <v>#N/A</v>
      </c>
      <c r="AP65">
        <f>VLOOKUP(G65,'system Report'!$G:$AF,25,FALSE)</f>
        <v>0</v>
      </c>
      <c r="AQ65"/>
      <c r="AR65"/>
      <c r="AS65" t="e">
        <f t="shared" si="18"/>
        <v>#N/A</v>
      </c>
      <c r="AT65" t="e">
        <f>VLOOKUP(G65,'star gold'!$B$4:$G$265,4,FALSE)</f>
        <v>#N/A</v>
      </c>
      <c r="AU65">
        <f>VLOOKUP(G65,'system Report'!G63:AJ281,27,FALSE)</f>
        <v>0</v>
      </c>
      <c r="AW65" t="e">
        <f t="shared" si="19"/>
        <v>#N/A</v>
      </c>
      <c r="BA65" t="e">
        <f>VLOOKUP(G65,'star silver'!$B$4:$G$93,4,FALSE)</f>
        <v>#N/A</v>
      </c>
      <c r="BB65">
        <f>VLOOKUP(G65,'system Report'!G63:AI281,29,FALSE)</f>
        <v>0</v>
      </c>
      <c r="BD65" t="e">
        <f t="shared" si="5"/>
        <v>#N/A</v>
      </c>
    </row>
    <row r="66" hidden="1" spans="1:56">
      <c r="A66" s="1" t="s">
        <v>58</v>
      </c>
      <c r="B66" s="5" t="s">
        <v>14</v>
      </c>
      <c r="C66" s="1">
        <v>4</v>
      </c>
      <c r="D66" s="10">
        <v>45528</v>
      </c>
      <c r="E66" s="1">
        <v>148</v>
      </c>
      <c r="F66" s="1" t="s">
        <v>142</v>
      </c>
      <c r="G66" s="1">
        <v>68</v>
      </c>
      <c r="H66" s="1" t="s">
        <v>65</v>
      </c>
      <c r="I66" s="1" t="s">
        <v>143</v>
      </c>
      <c r="J66" s="1">
        <v>266110855.6</v>
      </c>
      <c r="K66" s="1"/>
      <c r="L66" s="1">
        <v>279555267.47</v>
      </c>
      <c r="M66" s="1"/>
      <c r="N66" s="1">
        <f t="shared" si="6"/>
        <v>105.05</v>
      </c>
      <c r="O66" s="1">
        <v>105.05</v>
      </c>
      <c r="P66" s="1" t="e">
        <f>VLOOKUP(G66,'Empwise report_aug'!$B$2:$E$248,4,0)</f>
        <v>#N/A</v>
      </c>
      <c r="Q66" s="1"/>
      <c r="R66" s="1"/>
      <c r="S66" s="1"/>
      <c r="T66" s="1" t="e">
        <f>VLOOKUP(G66,'Empwise report_aug'!$B$2:$E$248,3,FALSE)</f>
        <v>#N/A</v>
      </c>
      <c r="U66" s="1"/>
      <c r="V66" s="1"/>
      <c r="W66" s="39" t="e">
        <f t="shared" si="0"/>
        <v>#N/A</v>
      </c>
      <c r="X66" s="1"/>
      <c r="Y66" s="1"/>
      <c r="Z66" s="14" t="e">
        <f>VLOOKUP(G66,'Gold Ornamnet'!$B$4:$E$231,4,FALSE)</f>
        <v>#N/A</v>
      </c>
      <c r="AA66">
        <f>VLOOKUP(G66,'system Report'!$G$1:$Q$219,11,FALSE)</f>
        <v>0</v>
      </c>
      <c r="AB66" t="e">
        <f>VLOOKUP(G66,sys23oct!$H$1:$S$74,11,FALSE)</f>
        <v>#N/A</v>
      </c>
      <c r="AD66" t="e">
        <f t="shared" si="17"/>
        <v>#N/A</v>
      </c>
      <c r="AE66" t="e">
        <f>VLOOKUP(G66,silver!$B$4:$E$117,4,FALSE)</f>
        <v>#N/A</v>
      </c>
      <c r="AF66"/>
      <c r="AG66"/>
      <c r="AH66"/>
      <c r="AI66" t="e">
        <f>AE66=#REF!</f>
        <v>#N/A</v>
      </c>
      <c r="AJ66">
        <f>VLOOKUP(G66,'Diamond '!$B$4:$E$1048576,4,FALSE)</f>
        <v>0.065</v>
      </c>
      <c r="AK66">
        <f>VLOOKUP(G66,'system Report'!$G$1:$V$219,15,FALSE)</f>
        <v>0</v>
      </c>
      <c r="AL66"/>
      <c r="AM66"/>
      <c r="AN66" t="b">
        <f t="shared" si="20"/>
        <v>0</v>
      </c>
      <c r="AO66" t="e">
        <f>VLOOKUP(G66,'gold small ornament'!$B$4:$E$288,4,FALSE)</f>
        <v>#N/A</v>
      </c>
      <c r="AP66">
        <f>VLOOKUP(G66,'system Report'!$G:$AF,25,FALSE)</f>
        <v>0</v>
      </c>
      <c r="AQ66"/>
      <c r="AR66"/>
      <c r="AS66" t="e">
        <f t="shared" si="18"/>
        <v>#N/A</v>
      </c>
      <c r="AT66" t="e">
        <f>VLOOKUP(G66,'star gold'!$B$4:$G$265,4,FALSE)</f>
        <v>#N/A</v>
      </c>
      <c r="AU66">
        <f>VLOOKUP(G66,'system Report'!G64:AJ282,27,FALSE)</f>
        <v>0</v>
      </c>
      <c r="AW66" t="e">
        <f t="shared" si="19"/>
        <v>#N/A</v>
      </c>
      <c r="BA66" t="e">
        <f>VLOOKUP(G66,'star silver'!$B$4:$G$93,4,FALSE)</f>
        <v>#N/A</v>
      </c>
      <c r="BB66">
        <f>VLOOKUP(G66,'system Report'!G64:AI282,29,FALSE)</f>
        <v>0</v>
      </c>
      <c r="BD66" t="e">
        <f t="shared" si="5"/>
        <v>#N/A</v>
      </c>
    </row>
    <row r="67" hidden="1" spans="1:56">
      <c r="A67" s="1" t="s">
        <v>58</v>
      </c>
      <c r="B67" s="5" t="s">
        <v>14</v>
      </c>
      <c r="C67" s="1">
        <v>4</v>
      </c>
      <c r="D67" s="10">
        <v>45528</v>
      </c>
      <c r="E67" s="1">
        <v>148</v>
      </c>
      <c r="F67" s="1" t="s">
        <v>144</v>
      </c>
      <c r="G67" s="1">
        <v>2575</v>
      </c>
      <c r="H67" s="1" t="s">
        <v>65</v>
      </c>
      <c r="I67" s="1" t="s">
        <v>143</v>
      </c>
      <c r="J67" s="1">
        <v>266110855.6</v>
      </c>
      <c r="K67" s="1"/>
      <c r="L67" s="1">
        <v>279555267.47</v>
      </c>
      <c r="M67" s="1"/>
      <c r="N67" s="1">
        <f t="shared" si="6"/>
        <v>105.05</v>
      </c>
      <c r="O67" s="1">
        <v>105.05</v>
      </c>
      <c r="P67" s="1" t="e">
        <f>VLOOKUP(G67,'Empwise report_aug'!$B$2:$E$248,4,0)</f>
        <v>#N/A</v>
      </c>
      <c r="Q67" s="1"/>
      <c r="R67" s="1"/>
      <c r="S67" s="1"/>
      <c r="T67" s="1" t="e">
        <f>VLOOKUP(G67,'Empwise report_aug'!$B$2:$E$248,3,FALSE)</f>
        <v>#N/A</v>
      </c>
      <c r="U67" s="1"/>
      <c r="V67" s="1"/>
      <c r="W67" s="39" t="e">
        <f t="shared" ref="W67:W130" si="21">T67/P67%</f>
        <v>#N/A</v>
      </c>
      <c r="X67" s="1"/>
      <c r="Y67" s="1"/>
      <c r="Z67" s="14" t="e">
        <f>VLOOKUP(G67,'Gold Ornamnet'!$B$4:$E$231,4,FALSE)</f>
        <v>#N/A</v>
      </c>
      <c r="AA67">
        <f>VLOOKUP(G67,'system Report'!$G$1:$Q$219,11,FALSE)</f>
        <v>0</v>
      </c>
      <c r="AB67" t="e">
        <f>VLOOKUP(G67,sys23oct!$H$1:$S$74,11,FALSE)</f>
        <v>#N/A</v>
      </c>
      <c r="AD67" t="e">
        <f t="shared" si="17"/>
        <v>#N/A</v>
      </c>
      <c r="AE67" t="e">
        <f>VLOOKUP(G67,silver!$B$4:$E$117,4,FALSE)</f>
        <v>#N/A</v>
      </c>
      <c r="AF67"/>
      <c r="AG67"/>
      <c r="AH67"/>
      <c r="AI67" t="e">
        <f>AE67=#REF!</f>
        <v>#N/A</v>
      </c>
      <c r="AJ67" t="e">
        <f>VLOOKUP(G67,'Diamond '!$B$4:$E$1048576,4,FALSE)</f>
        <v>#N/A</v>
      </c>
      <c r="AK67">
        <f>VLOOKUP(G67,'system Report'!$G$1:$V$219,15,FALSE)</f>
        <v>0</v>
      </c>
      <c r="AL67"/>
      <c r="AM67"/>
      <c r="AN67" t="e">
        <f t="shared" si="20"/>
        <v>#N/A</v>
      </c>
      <c r="AO67" t="e">
        <f>VLOOKUP(G67,'gold small ornament'!$B$4:$E$288,4,FALSE)</f>
        <v>#N/A</v>
      </c>
      <c r="AP67">
        <f>VLOOKUP(G67,'system Report'!$G:$AF,25,FALSE)</f>
        <v>0</v>
      </c>
      <c r="AQ67"/>
      <c r="AR67"/>
      <c r="AS67" t="e">
        <f t="shared" si="18"/>
        <v>#N/A</v>
      </c>
      <c r="AT67" t="e">
        <f>VLOOKUP(G67,'star gold'!$B$4:$G$265,4,FALSE)</f>
        <v>#N/A</v>
      </c>
      <c r="AU67">
        <f>VLOOKUP(G67,'system Report'!G65:AJ283,27,FALSE)</f>
        <v>0</v>
      </c>
      <c r="AW67" t="e">
        <f t="shared" ref="AW67:AW130" si="22">AT67=AU67</f>
        <v>#N/A</v>
      </c>
      <c r="BA67" t="e">
        <f>VLOOKUP(G67,'star silver'!$B$4:$G$93,4,FALSE)</f>
        <v>#N/A</v>
      </c>
      <c r="BB67">
        <f>VLOOKUP(G67,'system Report'!G65:AI283,29,FALSE)</f>
        <v>0</v>
      </c>
      <c r="BD67" t="e">
        <f t="shared" ref="BD67:BD130" si="23">BA67=BB67</f>
        <v>#N/A</v>
      </c>
    </row>
    <row r="68" hidden="1" spans="1:56">
      <c r="A68" s="1" t="s">
        <v>58</v>
      </c>
      <c r="B68" s="5" t="s">
        <v>14</v>
      </c>
      <c r="C68" s="1">
        <v>4</v>
      </c>
      <c r="D68" s="10">
        <v>45528</v>
      </c>
      <c r="E68" s="1">
        <v>148</v>
      </c>
      <c r="F68" s="1" t="s">
        <v>145</v>
      </c>
      <c r="G68" s="1">
        <v>4278</v>
      </c>
      <c r="H68" s="1" t="s">
        <v>97</v>
      </c>
      <c r="I68" s="1" t="s">
        <v>143</v>
      </c>
      <c r="J68" s="1">
        <v>266110855.6</v>
      </c>
      <c r="K68" s="1"/>
      <c r="L68" s="1">
        <v>279555267.47</v>
      </c>
      <c r="M68" s="1"/>
      <c r="N68" s="1">
        <f t="shared" ref="N68:N73" si="24">ROUND(L68/J68%,2)</f>
        <v>105.05</v>
      </c>
      <c r="O68" s="1">
        <v>105.05</v>
      </c>
      <c r="P68" s="1" t="e">
        <f>VLOOKUP(G68,'Empwise report_aug'!$B$2:$E$248,4,0)</f>
        <v>#N/A</v>
      </c>
      <c r="Q68" s="1"/>
      <c r="R68" s="1"/>
      <c r="S68" s="1"/>
      <c r="T68" s="1" t="e">
        <f>VLOOKUP(G68,'Empwise report_aug'!$B$2:$E$248,3,FALSE)</f>
        <v>#N/A</v>
      </c>
      <c r="U68" s="1"/>
      <c r="V68" s="1"/>
      <c r="W68" s="39" t="e">
        <f t="shared" si="21"/>
        <v>#N/A</v>
      </c>
      <c r="X68" s="1"/>
      <c r="Y68" s="1"/>
      <c r="Z68" s="14" t="e">
        <f>VLOOKUP(G68,'Gold Ornamnet'!$B$4:$E$231,4,FALSE)</f>
        <v>#N/A</v>
      </c>
      <c r="AA68">
        <f>VLOOKUP(G68,'system Report'!$G$1:$Q$219,11,FALSE)</f>
        <v>0</v>
      </c>
      <c r="AB68" t="e">
        <f>VLOOKUP(G68,sys23oct!$H$1:$S$74,11,FALSE)</f>
        <v>#N/A</v>
      </c>
      <c r="AD68" t="e">
        <f t="shared" si="17"/>
        <v>#N/A</v>
      </c>
      <c r="AE68" t="e">
        <f>VLOOKUP(G68,silver!$B$4:$E$117,4,FALSE)</f>
        <v>#N/A</v>
      </c>
      <c r="AF68"/>
      <c r="AG68"/>
      <c r="AH68"/>
      <c r="AI68" t="e">
        <f>AE68=#REF!</f>
        <v>#N/A</v>
      </c>
      <c r="AJ68" t="e">
        <f>VLOOKUP(G68,'Diamond '!$B$4:$E$1048576,4,FALSE)</f>
        <v>#N/A</v>
      </c>
      <c r="AK68">
        <f>VLOOKUP(G68,'system Report'!$G$1:$V$219,15,FALSE)</f>
        <v>0</v>
      </c>
      <c r="AL68"/>
      <c r="AM68"/>
      <c r="AN68" t="e">
        <f t="shared" si="20"/>
        <v>#N/A</v>
      </c>
      <c r="AO68" t="e">
        <f>VLOOKUP(G68,'gold small ornament'!$B$4:$E$288,4,FALSE)</f>
        <v>#N/A</v>
      </c>
      <c r="AP68">
        <f>VLOOKUP(G68,'system Report'!$G:$AF,25,FALSE)</f>
        <v>0</v>
      </c>
      <c r="AQ68"/>
      <c r="AR68"/>
      <c r="AS68" t="e">
        <f t="shared" si="18"/>
        <v>#N/A</v>
      </c>
      <c r="AT68" t="e">
        <f>VLOOKUP(G68,'star gold'!$B$4:$G$265,4,FALSE)</f>
        <v>#N/A</v>
      </c>
      <c r="AU68">
        <f>VLOOKUP(G68,'system Report'!G66:AJ284,27,FALSE)</f>
        <v>0</v>
      </c>
      <c r="AW68" t="e">
        <f t="shared" si="22"/>
        <v>#N/A</v>
      </c>
      <c r="BA68" t="e">
        <f>VLOOKUP(G68,'star silver'!$B$4:$G$93,4,FALSE)</f>
        <v>#N/A</v>
      </c>
      <c r="BB68">
        <f>VLOOKUP(G68,'system Report'!G66:AI284,29,FALSE)</f>
        <v>0</v>
      </c>
      <c r="BD68" t="e">
        <f t="shared" si="23"/>
        <v>#N/A</v>
      </c>
    </row>
    <row r="69" hidden="1" spans="1:56">
      <c r="A69" s="1" t="s">
        <v>58</v>
      </c>
      <c r="B69" s="5" t="s">
        <v>14</v>
      </c>
      <c r="C69" s="1">
        <v>4</v>
      </c>
      <c r="D69" s="10">
        <v>45528</v>
      </c>
      <c r="E69" s="1">
        <v>148</v>
      </c>
      <c r="F69" s="1" t="s">
        <v>146</v>
      </c>
      <c r="G69" s="1">
        <v>5213</v>
      </c>
      <c r="H69" s="1" t="s">
        <v>65</v>
      </c>
      <c r="I69" s="1" t="s">
        <v>143</v>
      </c>
      <c r="J69" s="1">
        <v>266110855.6</v>
      </c>
      <c r="K69" s="1"/>
      <c r="L69" s="1">
        <v>279555267.47</v>
      </c>
      <c r="M69" s="1"/>
      <c r="N69" s="1">
        <f t="shared" si="24"/>
        <v>105.05</v>
      </c>
      <c r="O69" s="1">
        <v>105.05</v>
      </c>
      <c r="P69" s="1" t="e">
        <f>VLOOKUP(G69,'Empwise report_aug'!$B$2:$E$248,4,0)</f>
        <v>#N/A</v>
      </c>
      <c r="Q69" s="1"/>
      <c r="R69" s="1"/>
      <c r="S69" s="1"/>
      <c r="T69" s="1" t="e">
        <f>VLOOKUP(G69,'Empwise report_aug'!$B$2:$E$248,3,FALSE)</f>
        <v>#N/A</v>
      </c>
      <c r="U69" s="1"/>
      <c r="V69" s="1"/>
      <c r="W69" s="39" t="e">
        <f t="shared" si="21"/>
        <v>#N/A</v>
      </c>
      <c r="X69" s="1"/>
      <c r="Y69" s="1"/>
      <c r="Z69" s="14" t="e">
        <f>VLOOKUP(G69,'Gold Ornamnet'!$B$4:$E$231,4,FALSE)</f>
        <v>#N/A</v>
      </c>
      <c r="AA69">
        <f>VLOOKUP(G69,'system Report'!$G$1:$Q$219,11,FALSE)</f>
        <v>0</v>
      </c>
      <c r="AB69" t="e">
        <f>VLOOKUP(G69,sys23oct!$H$1:$S$74,11,FALSE)</f>
        <v>#N/A</v>
      </c>
      <c r="AD69" t="e">
        <f t="shared" si="17"/>
        <v>#N/A</v>
      </c>
      <c r="AE69" t="e">
        <f>VLOOKUP(G69,silver!$B$4:$E$117,4,FALSE)</f>
        <v>#N/A</v>
      </c>
      <c r="AF69"/>
      <c r="AG69"/>
      <c r="AH69"/>
      <c r="AI69" t="e">
        <f>AE69=#REF!</f>
        <v>#N/A</v>
      </c>
      <c r="AJ69" t="e">
        <f>VLOOKUP(G69,'Diamond '!$B$4:$E$1048576,4,FALSE)</f>
        <v>#N/A</v>
      </c>
      <c r="AK69">
        <f>VLOOKUP(G69,'system Report'!$G$1:$V$219,15,FALSE)</f>
        <v>0</v>
      </c>
      <c r="AL69"/>
      <c r="AM69"/>
      <c r="AN69" t="e">
        <f t="shared" si="20"/>
        <v>#N/A</v>
      </c>
      <c r="AO69" t="e">
        <f>VLOOKUP(G69,'gold small ornament'!$B$4:$E$288,4,FALSE)</f>
        <v>#N/A</v>
      </c>
      <c r="AP69">
        <f>VLOOKUP(G69,'system Report'!$G:$AF,25,FALSE)</f>
        <v>0</v>
      </c>
      <c r="AQ69"/>
      <c r="AR69"/>
      <c r="AS69" t="e">
        <f t="shared" si="18"/>
        <v>#N/A</v>
      </c>
      <c r="AT69" t="e">
        <f>VLOOKUP(G69,'star gold'!$B$4:$G$265,4,FALSE)</f>
        <v>#N/A</v>
      </c>
      <c r="AU69">
        <f>VLOOKUP(G69,'system Report'!G67:AJ285,27,FALSE)</f>
        <v>0</v>
      </c>
      <c r="AW69" t="e">
        <f t="shared" si="22"/>
        <v>#N/A</v>
      </c>
      <c r="BA69" t="e">
        <f>VLOOKUP(G69,'star silver'!$B$4:$G$93,4,FALSE)</f>
        <v>#N/A</v>
      </c>
      <c r="BB69">
        <f>VLOOKUP(G69,'system Report'!G67:AI285,29,FALSE)</f>
        <v>0</v>
      </c>
      <c r="BD69" t="e">
        <f t="shared" si="23"/>
        <v>#N/A</v>
      </c>
    </row>
    <row r="70" hidden="1" spans="1:56">
      <c r="A70" s="1" t="s">
        <v>58</v>
      </c>
      <c r="B70" s="5" t="s">
        <v>14</v>
      </c>
      <c r="C70" s="1">
        <v>4</v>
      </c>
      <c r="D70" s="10">
        <v>45528</v>
      </c>
      <c r="E70" s="1">
        <v>148</v>
      </c>
      <c r="F70" s="1" t="s">
        <v>147</v>
      </c>
      <c r="G70" s="1">
        <v>575</v>
      </c>
      <c r="H70" s="1" t="s">
        <v>97</v>
      </c>
      <c r="I70" s="1" t="s">
        <v>148</v>
      </c>
      <c r="J70" s="1">
        <v>266110855.6</v>
      </c>
      <c r="K70" s="1"/>
      <c r="L70" s="1">
        <v>279555267.47</v>
      </c>
      <c r="M70" s="1"/>
      <c r="N70" s="1">
        <f t="shared" si="24"/>
        <v>105.05</v>
      </c>
      <c r="O70" s="39">
        <f t="shared" ref="O70:O73" si="25">L70/J70%</f>
        <v>105.052184676828</v>
      </c>
      <c r="P70" s="1">
        <f>VLOOKUP(G70,'Empwise report_aug'!$B$2:$E$248,4,0)</f>
        <v>8293623.0324</v>
      </c>
      <c r="Q70" s="1"/>
      <c r="R70" s="1"/>
      <c r="S70" s="1"/>
      <c r="T70" s="1">
        <f>VLOOKUP(G70,'Empwise report_aug'!$B$2:$E$248,3,FALSE)</f>
        <v>8147129.83</v>
      </c>
      <c r="U70" s="1"/>
      <c r="V70" s="1"/>
      <c r="W70" s="39">
        <f t="shared" si="21"/>
        <v>98.2336645658031</v>
      </c>
      <c r="X70" s="1"/>
      <c r="Y70" s="1"/>
      <c r="Z70" s="14">
        <f>VLOOKUP(G70,'Gold Ornamnet'!$B$4:$E$231,4,FALSE)</f>
        <v>388.45</v>
      </c>
      <c r="AA70">
        <f>VLOOKUP(G70,'system Report'!$G$1:$Q$219,11,FALSE)</f>
        <v>0</v>
      </c>
      <c r="AB70" t="e">
        <f>VLOOKUP(G70,sys23oct!$H$1:$S$74,11,FALSE)</f>
        <v>#N/A</v>
      </c>
      <c r="AD70" t="b">
        <f t="shared" si="17"/>
        <v>0</v>
      </c>
      <c r="AE70" t="e">
        <f>VLOOKUP(G70,silver!$B$4:$E$117,4,FALSE)</f>
        <v>#N/A</v>
      </c>
      <c r="AF70" s="4">
        <f>VLOOKUP(G70,[1]SIPReport16102024180130!H$1:AB$69,19)</f>
        <v>0</v>
      </c>
      <c r="AG70" s="4"/>
      <c r="AH70" s="4"/>
      <c r="AI70" t="e">
        <f t="shared" ref="AI70:AI73" si="26">AE70=AF70</f>
        <v>#N/A</v>
      </c>
      <c r="AJ70">
        <f>VLOOKUP(G70,'Diamond '!$B$4:$E$1048576,4,FALSE)</f>
        <v>4.17</v>
      </c>
      <c r="AK70">
        <f>VLOOKUP(G70,'system Report'!$G$1:$V$219,15,FALSE)</f>
        <v>0</v>
      </c>
      <c r="AL70" s="4">
        <f>VLOOKUP(G70,[1]SIPReport16102024180130!H:V,15,FALSE)</f>
        <v>0</v>
      </c>
      <c r="AN70" t="b">
        <f t="shared" ref="AN70:AN73" si="27">AJ70=AL70</f>
        <v>0</v>
      </c>
      <c r="AO70" s="14">
        <f>VLOOKUP(G70,'gold small ornament'!$B$4:$E$288,4,FALSE)</f>
        <v>12.025</v>
      </c>
      <c r="AP70">
        <f>VLOOKUP(G70,'system Report'!$G:$AF,25,FALSE)</f>
        <v>0</v>
      </c>
      <c r="AQ70" s="4">
        <f>VLOOKUP(G70,[1]SIPReport16102024180130!H$1:AG$69,25,FALSE)</f>
        <v>0</v>
      </c>
      <c r="AS70" t="b">
        <f t="shared" ref="AS70:AS73" si="28">AO70=AQ70</f>
        <v>0</v>
      </c>
      <c r="AT70">
        <f>VLOOKUP(G70,'star gold'!$B$4:$G$265,4,FALSE)</f>
        <v>111.77</v>
      </c>
      <c r="AU70">
        <f>VLOOKUP(G70,'system Report'!G68:AJ286,27,FALSE)</f>
        <v>0</v>
      </c>
      <c r="AW70" t="b">
        <f t="shared" si="22"/>
        <v>0</v>
      </c>
      <c r="BA70" t="e">
        <f>VLOOKUP(G70,'star silver'!$B$4:$G$93,4,FALSE)</f>
        <v>#N/A</v>
      </c>
      <c r="BB70">
        <f>VLOOKUP(G70,'system Report'!G68:AI286,29,FALSE)</f>
        <v>0</v>
      </c>
      <c r="BD70" t="e">
        <f t="shared" si="23"/>
        <v>#N/A</v>
      </c>
    </row>
    <row r="71" hidden="1" spans="1:56">
      <c r="A71" s="1" t="s">
        <v>58</v>
      </c>
      <c r="B71" s="5" t="s">
        <v>14</v>
      </c>
      <c r="C71" s="1">
        <v>4</v>
      </c>
      <c r="D71" s="10">
        <v>45528</v>
      </c>
      <c r="E71" s="1">
        <v>148</v>
      </c>
      <c r="F71" s="1" t="s">
        <v>149</v>
      </c>
      <c r="G71" s="1">
        <v>809</v>
      </c>
      <c r="H71" s="1" t="s">
        <v>93</v>
      </c>
      <c r="I71" s="1" t="s">
        <v>148</v>
      </c>
      <c r="J71" s="1">
        <v>266110855.6</v>
      </c>
      <c r="K71" s="1"/>
      <c r="L71" s="1">
        <v>279555267.47</v>
      </c>
      <c r="M71" s="1"/>
      <c r="N71" s="1">
        <f t="shared" si="24"/>
        <v>105.05</v>
      </c>
      <c r="O71" s="39">
        <f t="shared" si="25"/>
        <v>105.052184676828</v>
      </c>
      <c r="P71" s="1">
        <f>VLOOKUP(G71,'Empwise report_aug'!$B$2:$E$248,4,0)</f>
        <v>9953792.6984</v>
      </c>
      <c r="Q71" s="1"/>
      <c r="R71" s="1"/>
      <c r="S71" s="1"/>
      <c r="T71" s="1">
        <f>VLOOKUP(G71,'Empwise report_aug'!$B$2:$E$248,3,FALSE)</f>
        <v>9919203.26</v>
      </c>
      <c r="U71" s="1"/>
      <c r="V71" s="1"/>
      <c r="W71" s="39">
        <f t="shared" si="21"/>
        <v>99.6524999118621</v>
      </c>
      <c r="X71" s="1"/>
      <c r="Y71" s="1"/>
      <c r="Z71" s="14">
        <f>VLOOKUP(G71,'Gold Ornamnet'!$B$4:$E$231,4,FALSE)</f>
        <v>562.32</v>
      </c>
      <c r="AA71">
        <f>VLOOKUP(G71,'system Report'!$G$1:$Q$219,11,FALSE)</f>
        <v>0</v>
      </c>
      <c r="AB71" t="e">
        <f>VLOOKUP(G71,sys23oct!$H$1:$S$74,11,FALSE)</f>
        <v>#N/A</v>
      </c>
      <c r="AD71" t="b">
        <f t="shared" si="17"/>
        <v>0</v>
      </c>
      <c r="AE71" t="e">
        <f>VLOOKUP(G71,silver!$B$4:$E$117,4,FALSE)</f>
        <v>#N/A</v>
      </c>
      <c r="AF71" s="4">
        <f>VLOOKUP(G71,[1]SIPReport16102024180130!H$1:AB$69,19)</f>
        <v>0</v>
      </c>
      <c r="AG71" s="4"/>
      <c r="AH71" s="4"/>
      <c r="AI71" t="e">
        <f t="shared" si="26"/>
        <v>#N/A</v>
      </c>
      <c r="AJ71">
        <f>VLOOKUP(G71,'Diamond '!$B$4:$E$1048576,4,FALSE)</f>
        <v>13.17</v>
      </c>
      <c r="AK71">
        <f>VLOOKUP(G71,'system Report'!$G$1:$V$219,15,FALSE)</f>
        <v>0</v>
      </c>
      <c r="AL71" s="4">
        <f>VLOOKUP(G71,[1]SIPReport16102024180130!H:V,15,FALSE)</f>
        <v>0</v>
      </c>
      <c r="AN71" t="b">
        <f t="shared" si="27"/>
        <v>0</v>
      </c>
      <c r="AO71" s="14">
        <f>VLOOKUP(G71,'gold small ornament'!$B$4:$E$288,4,FALSE)</f>
        <v>5.3</v>
      </c>
      <c r="AP71">
        <f>VLOOKUP(G71,'system Report'!$G:$AF,25,FALSE)</f>
        <v>0</v>
      </c>
      <c r="AQ71" s="4">
        <f>VLOOKUP(G71,[1]SIPReport16102024180130!H$1:AG$69,25,FALSE)</f>
        <v>0</v>
      </c>
      <c r="AS71" t="b">
        <f t="shared" si="28"/>
        <v>0</v>
      </c>
      <c r="AT71">
        <f>VLOOKUP(G71,'star gold'!$B$4:$G$265,4,FALSE)</f>
        <v>9.47</v>
      </c>
      <c r="AU71">
        <f>VLOOKUP(G71,'system Report'!G69:AJ287,27,FALSE)</f>
        <v>0</v>
      </c>
      <c r="AW71" t="b">
        <f t="shared" si="22"/>
        <v>0</v>
      </c>
      <c r="BA71" t="e">
        <f>VLOOKUP(G71,'star silver'!$B$4:$G$93,4,FALSE)</f>
        <v>#N/A</v>
      </c>
      <c r="BB71">
        <f>VLOOKUP(G71,'system Report'!G69:AI287,29,FALSE)</f>
        <v>0</v>
      </c>
      <c r="BD71" t="e">
        <f t="shared" si="23"/>
        <v>#N/A</v>
      </c>
    </row>
    <row r="72" hidden="1" spans="1:56">
      <c r="A72" s="1" t="s">
        <v>58</v>
      </c>
      <c r="B72" s="5" t="s">
        <v>14</v>
      </c>
      <c r="C72" s="1">
        <v>4</v>
      </c>
      <c r="D72" s="10">
        <v>45528</v>
      </c>
      <c r="E72" s="1">
        <v>148</v>
      </c>
      <c r="F72" s="1" t="s">
        <v>150</v>
      </c>
      <c r="G72" s="1">
        <v>3418</v>
      </c>
      <c r="H72" s="1" t="s">
        <v>93</v>
      </c>
      <c r="I72" s="1" t="s">
        <v>148</v>
      </c>
      <c r="J72" s="1">
        <v>266110855.6</v>
      </c>
      <c r="K72" s="1"/>
      <c r="L72" s="1">
        <v>279555267.47</v>
      </c>
      <c r="M72" s="1"/>
      <c r="N72" s="1">
        <f t="shared" si="24"/>
        <v>105.05</v>
      </c>
      <c r="O72" s="39">
        <f t="shared" si="25"/>
        <v>105.052184676828</v>
      </c>
      <c r="P72" s="1">
        <f>VLOOKUP(G72,'Empwise report_aug'!$B$2:$E$248,4,0)</f>
        <v>9953792.6984</v>
      </c>
      <c r="Q72" s="1"/>
      <c r="R72" s="1"/>
      <c r="S72" s="1"/>
      <c r="T72" s="1">
        <f>VLOOKUP(G72,'Empwise report_aug'!$B$2:$E$248,3,FALSE)</f>
        <v>11230264.71</v>
      </c>
      <c r="U72" s="1"/>
      <c r="V72" s="1"/>
      <c r="W72" s="39">
        <f t="shared" si="21"/>
        <v>112.823976249829</v>
      </c>
      <c r="X72" s="1"/>
      <c r="Y72" s="1"/>
      <c r="Z72" s="14">
        <f>VLOOKUP(G72,'Gold Ornamnet'!$B$4:$E$231,4,FALSE)</f>
        <v>624.404</v>
      </c>
      <c r="AA72">
        <f>VLOOKUP(G72,'system Report'!$G$1:$Q$219,11,FALSE)</f>
        <v>0</v>
      </c>
      <c r="AB72" t="e">
        <f>VLOOKUP(G72,sys23oct!$H$1:$S$74,11,FALSE)</f>
        <v>#N/A</v>
      </c>
      <c r="AD72" t="b">
        <f t="shared" si="17"/>
        <v>0</v>
      </c>
      <c r="AE72" t="e">
        <f>VLOOKUP(G72,silver!$B$4:$E$117,4,FALSE)</f>
        <v>#N/A</v>
      </c>
      <c r="AF72" s="4">
        <f>VLOOKUP(G72,[1]SIPReport16102024180130!H$1:AB$69,19)</f>
        <v>0</v>
      </c>
      <c r="AG72" s="4"/>
      <c r="AH72" s="4"/>
      <c r="AI72" t="e">
        <f t="shared" si="26"/>
        <v>#N/A</v>
      </c>
      <c r="AJ72">
        <f>VLOOKUP(G72,'Diamond '!$B$4:$E$1048576,4,FALSE)</f>
        <v>7.67</v>
      </c>
      <c r="AK72">
        <f>VLOOKUP(G72,'system Report'!$G$1:$V$219,15,FALSE)</f>
        <v>0</v>
      </c>
      <c r="AL72" s="4">
        <f>VLOOKUP(G72,[1]SIPReport16102024180130!H:V,15,FALSE)</f>
        <v>0</v>
      </c>
      <c r="AN72" t="b">
        <f t="shared" si="27"/>
        <v>0</v>
      </c>
      <c r="AO72" s="14">
        <f>VLOOKUP(G72,'gold small ornament'!$B$4:$E$288,4,FALSE)</f>
        <v>2.122</v>
      </c>
      <c r="AP72">
        <f>VLOOKUP(G72,'system Report'!$G:$AF,25,FALSE)</f>
        <v>0</v>
      </c>
      <c r="AQ72" s="4">
        <f>VLOOKUP(G72,[1]SIPReport16102024180130!H$1:AG$69,25,FALSE)</f>
        <v>0</v>
      </c>
      <c r="AS72" t="b">
        <f t="shared" si="28"/>
        <v>0</v>
      </c>
      <c r="AT72">
        <f>VLOOKUP(G72,'star gold'!$B$4:$G$265,4,FALSE)</f>
        <v>220.59</v>
      </c>
      <c r="AU72">
        <f>VLOOKUP(G72,'system Report'!G70:AJ288,27,FALSE)</f>
        <v>0</v>
      </c>
      <c r="AW72" t="b">
        <f t="shared" si="22"/>
        <v>0</v>
      </c>
      <c r="BA72" t="e">
        <f>VLOOKUP(G72,'star silver'!$B$4:$G$93,4,FALSE)</f>
        <v>#N/A</v>
      </c>
      <c r="BB72">
        <f>VLOOKUP(G72,'system Report'!G70:AI288,29,FALSE)</f>
        <v>0</v>
      </c>
      <c r="BD72" t="e">
        <f t="shared" si="23"/>
        <v>#N/A</v>
      </c>
    </row>
    <row r="73" hidden="1" spans="1:56">
      <c r="A73" s="1" t="s">
        <v>58</v>
      </c>
      <c r="B73" s="5" t="s">
        <v>14</v>
      </c>
      <c r="C73" s="1">
        <v>4</v>
      </c>
      <c r="D73" s="10">
        <v>45528</v>
      </c>
      <c r="E73" s="1">
        <v>148</v>
      </c>
      <c r="F73" s="1" t="s">
        <v>151</v>
      </c>
      <c r="G73" s="1">
        <v>3858</v>
      </c>
      <c r="H73" s="1" t="s">
        <v>97</v>
      </c>
      <c r="I73" s="1" t="s">
        <v>148</v>
      </c>
      <c r="J73" s="1">
        <v>266110855.6</v>
      </c>
      <c r="K73" s="1"/>
      <c r="L73" s="1">
        <v>279555267.47</v>
      </c>
      <c r="M73" s="1"/>
      <c r="N73" s="1">
        <f t="shared" si="24"/>
        <v>105.05</v>
      </c>
      <c r="O73" s="39">
        <f t="shared" si="25"/>
        <v>105.052184676828</v>
      </c>
      <c r="P73" s="1">
        <f>VLOOKUP(G73,'Empwise report_aug'!$B$2:$E$248,4,0)</f>
        <v>8293623.0324</v>
      </c>
      <c r="Q73" s="1"/>
      <c r="R73" s="1"/>
      <c r="S73" s="1"/>
      <c r="T73" s="1">
        <f>VLOOKUP(G73,'Empwise report_aug'!$B$2:$E$248,3,FALSE)</f>
        <v>9343823</v>
      </c>
      <c r="U73" s="1"/>
      <c r="V73" s="1"/>
      <c r="W73" s="39">
        <f t="shared" si="21"/>
        <v>112.662740559792</v>
      </c>
      <c r="X73" s="1"/>
      <c r="Y73" s="1"/>
      <c r="Z73" s="14">
        <f>VLOOKUP(G73,'Gold Ornamnet'!$B$4:$E$231,4,FALSE)</f>
        <v>291.34</v>
      </c>
      <c r="AA73">
        <f>VLOOKUP(G73,'system Report'!$G$1:$Q$219,11,FALSE)</f>
        <v>0</v>
      </c>
      <c r="AB73" t="e">
        <f>VLOOKUP(G73,sys23oct!$H$1:$S$74,11,FALSE)</f>
        <v>#N/A</v>
      </c>
      <c r="AD73" t="b">
        <f t="shared" si="17"/>
        <v>0</v>
      </c>
      <c r="AE73" t="e">
        <f>VLOOKUP(G73,silver!$B$4:$E$117,4,FALSE)</f>
        <v>#N/A</v>
      </c>
      <c r="AF73" s="4">
        <f>VLOOKUP(G73,[1]SIPReport16102024180130!H$1:AB$69,19)</f>
        <v>0</v>
      </c>
      <c r="AG73" s="4"/>
      <c r="AH73" s="4"/>
      <c r="AI73" t="e">
        <f t="shared" si="26"/>
        <v>#N/A</v>
      </c>
      <c r="AJ73">
        <f>VLOOKUP(G73,'Diamond '!$B$4:$E$1048576,4,FALSE)</f>
        <v>7.77</v>
      </c>
      <c r="AK73">
        <f>VLOOKUP(G73,'system Report'!$G$1:$V$219,15,FALSE)</f>
        <v>0</v>
      </c>
      <c r="AL73" s="4">
        <f>VLOOKUP(G73,[1]SIPReport16102024180130!H:V,15,FALSE)</f>
        <v>0</v>
      </c>
      <c r="AN73" t="b">
        <f t="shared" si="27"/>
        <v>0</v>
      </c>
      <c r="AO73" s="14">
        <f>VLOOKUP(G73,'gold small ornament'!$B$4:$E$288,4,FALSE)</f>
        <v>58.771</v>
      </c>
      <c r="AP73">
        <f>VLOOKUP(G73,'system Report'!$G:$AF,25,FALSE)</f>
        <v>0</v>
      </c>
      <c r="AQ73" s="4">
        <f>VLOOKUP(G73,[1]SIPReport16102024180130!H$1:AG$69,25,FALSE)</f>
        <v>0</v>
      </c>
      <c r="AS73" t="b">
        <f t="shared" si="28"/>
        <v>0</v>
      </c>
      <c r="AT73">
        <f>VLOOKUP(G73,'star gold'!$B$4:$G$265,4,FALSE)</f>
        <v>69.04</v>
      </c>
      <c r="AU73">
        <f>VLOOKUP(G73,'system Report'!G71:AJ289,27,FALSE)</f>
        <v>0</v>
      </c>
      <c r="AW73" t="b">
        <f t="shared" si="22"/>
        <v>0</v>
      </c>
      <c r="BA73" t="e">
        <f>VLOOKUP(G73,'star silver'!$B$4:$G$93,4,FALSE)</f>
        <v>#N/A</v>
      </c>
      <c r="BB73">
        <f>VLOOKUP(G73,'system Report'!G71:AI289,29,FALSE)</f>
        <v>0</v>
      </c>
      <c r="BD73" t="e">
        <f t="shared" si="23"/>
        <v>#N/A</v>
      </c>
    </row>
    <row r="74" hidden="1" spans="1:56">
      <c r="A74" s="1" t="s">
        <v>58</v>
      </c>
      <c r="B74" s="5" t="s">
        <v>152</v>
      </c>
      <c r="C74" s="1">
        <v>64</v>
      </c>
      <c r="D74" s="10">
        <v>45528</v>
      </c>
      <c r="E74" s="1">
        <v>148</v>
      </c>
      <c r="F74" s="1" t="s">
        <v>153</v>
      </c>
      <c r="G74" s="1">
        <v>4641</v>
      </c>
      <c r="H74" s="1" t="s">
        <v>65</v>
      </c>
      <c r="I74" s="1" t="s">
        <v>63</v>
      </c>
      <c r="J74" s="1"/>
      <c r="K74" s="1"/>
      <c r="L74" s="1"/>
      <c r="M74" s="1"/>
      <c r="N74" s="1"/>
      <c r="O74" s="1"/>
      <c r="P74" s="1" t="e">
        <f>VLOOKUP(G74,'Empwise report_aug'!$B$2:$E$248,4,0)</f>
        <v>#N/A</v>
      </c>
      <c r="Q74" s="1"/>
      <c r="R74" s="1"/>
      <c r="S74" s="1"/>
      <c r="T74" s="1" t="e">
        <f>VLOOKUP(G74,'Empwise report_aug'!$B$2:$E$248,3,FALSE)</f>
        <v>#N/A</v>
      </c>
      <c r="U74" s="1"/>
      <c r="V74" s="1"/>
      <c r="W74" s="39" t="e">
        <f t="shared" si="21"/>
        <v>#N/A</v>
      </c>
      <c r="X74" s="1"/>
      <c r="Y74" s="1"/>
      <c r="Z74" t="e">
        <f>VLOOKUP(G74,'Gold Ornamnet'!$B$4:$E$231,4,FALSE)</f>
        <v>#N/A</v>
      </c>
      <c r="AA74">
        <f>VLOOKUP(G74,'system Report'!$G$1:$Q$219,11,FALSE)</f>
        <v>0</v>
      </c>
      <c r="AB74" t="e">
        <f>VLOOKUP(G74,sys23oct!$H$1:$S$74,11,FALSE)</f>
        <v>#N/A</v>
      </c>
      <c r="AD74" t="e">
        <f t="shared" si="17"/>
        <v>#N/A</v>
      </c>
      <c r="AE74" t="e">
        <f>VLOOKUP(G74,silver!$B$4:$E$117,4,FALSE)</f>
        <v>#N/A</v>
      </c>
      <c r="AF74"/>
      <c r="AG74"/>
      <c r="AH74"/>
      <c r="AI74" t="e">
        <f>AE74=#REF!</f>
        <v>#N/A</v>
      </c>
      <c r="AJ74">
        <f>VLOOKUP(G74,'Diamond '!$B$4:$E$1048576,4,FALSE)</f>
        <v>1.8</v>
      </c>
      <c r="AK74">
        <f>VLOOKUP(G74,'system Report'!$G$1:$V$219,15,FALSE)</f>
        <v>0</v>
      </c>
      <c r="AL74"/>
      <c r="AM74"/>
      <c r="AN74" t="b">
        <f t="shared" ref="AN74:AN95" si="29">AJ74=AK74</f>
        <v>0</v>
      </c>
      <c r="AO74" t="e">
        <f>VLOOKUP(G74,'gold small ornament'!$B$4:$E$288,4,FALSE)</f>
        <v>#N/A</v>
      </c>
      <c r="AP74">
        <f>VLOOKUP(G74,'system Report'!$G:$AF,25,FALSE)</f>
        <v>0</v>
      </c>
      <c r="AQ74"/>
      <c r="AR74"/>
      <c r="AS74" t="e">
        <f t="shared" ref="AS74:AS95" si="30">AO74=AP74</f>
        <v>#N/A</v>
      </c>
      <c r="AT74" t="e">
        <f>VLOOKUP(G74,'star gold'!$B$4:$G$265,4,FALSE)</f>
        <v>#N/A</v>
      </c>
      <c r="AU74">
        <f>VLOOKUP(G74,'system Report'!G72:AJ290,27,FALSE)</f>
        <v>0</v>
      </c>
      <c r="AW74" t="e">
        <f t="shared" si="22"/>
        <v>#N/A</v>
      </c>
      <c r="BA74" t="e">
        <f>VLOOKUP(G74,'star silver'!$B$4:$G$93,4,FALSE)</f>
        <v>#N/A</v>
      </c>
      <c r="BB74">
        <f>VLOOKUP(G74,'system Report'!G72:AI290,29,FALSE)</f>
        <v>0</v>
      </c>
      <c r="BD74" t="e">
        <f t="shared" si="23"/>
        <v>#N/A</v>
      </c>
    </row>
    <row r="75" hidden="1" spans="1:56">
      <c r="A75" s="1" t="s">
        <v>58</v>
      </c>
      <c r="B75" s="5" t="s">
        <v>152</v>
      </c>
      <c r="C75" s="1">
        <v>64</v>
      </c>
      <c r="D75" s="10">
        <v>45528</v>
      </c>
      <c r="E75" s="1">
        <v>148</v>
      </c>
      <c r="F75" s="1" t="s">
        <v>154</v>
      </c>
      <c r="G75" s="1">
        <v>4670</v>
      </c>
      <c r="H75" s="1" t="s">
        <v>65</v>
      </c>
      <c r="I75" s="1" t="s">
        <v>63</v>
      </c>
      <c r="J75" s="1"/>
      <c r="K75" s="1"/>
      <c r="L75" s="1"/>
      <c r="M75" s="1"/>
      <c r="N75" s="1"/>
      <c r="O75" s="1"/>
      <c r="P75" s="1" t="e">
        <f>VLOOKUP(G75,'Empwise report_aug'!$B$2:$E$248,4,0)</f>
        <v>#N/A</v>
      </c>
      <c r="Q75" s="1"/>
      <c r="R75" s="1"/>
      <c r="S75" s="1"/>
      <c r="T75" s="1" t="e">
        <f>VLOOKUP(G75,'Empwise report_aug'!$B$2:$E$248,3,FALSE)</f>
        <v>#N/A</v>
      </c>
      <c r="U75" s="1"/>
      <c r="V75" s="1"/>
      <c r="W75" s="39" t="e">
        <f t="shared" si="21"/>
        <v>#N/A</v>
      </c>
      <c r="X75" s="1"/>
      <c r="Y75" s="1"/>
      <c r="Z75" t="e">
        <f>VLOOKUP(G75,'Gold Ornamnet'!$B$4:$E$231,4,FALSE)</f>
        <v>#N/A</v>
      </c>
      <c r="AA75">
        <f>VLOOKUP(G75,'system Report'!$G$1:$Q$219,11,FALSE)</f>
        <v>0</v>
      </c>
      <c r="AB75" t="e">
        <f>VLOOKUP(G75,sys23oct!$H$1:$S$74,11,FALSE)</f>
        <v>#N/A</v>
      </c>
      <c r="AD75" t="e">
        <f t="shared" si="17"/>
        <v>#N/A</v>
      </c>
      <c r="AE75" t="e">
        <f>VLOOKUP(G75,silver!$B$4:$E$117,4,FALSE)</f>
        <v>#N/A</v>
      </c>
      <c r="AF75"/>
      <c r="AG75"/>
      <c r="AH75"/>
      <c r="AI75" t="e">
        <f>AE75=#REF!</f>
        <v>#N/A</v>
      </c>
      <c r="AJ75" t="e">
        <f>VLOOKUP(G75,'Diamond '!$B$4:$E$1048576,4,FALSE)</f>
        <v>#N/A</v>
      </c>
      <c r="AK75">
        <f>VLOOKUP(G75,'system Report'!$G$1:$V$219,15,FALSE)</f>
        <v>0</v>
      </c>
      <c r="AL75"/>
      <c r="AM75"/>
      <c r="AN75" t="e">
        <f t="shared" si="29"/>
        <v>#N/A</v>
      </c>
      <c r="AO75" t="e">
        <f>VLOOKUP(G75,'gold small ornament'!$B$4:$E$288,4,FALSE)</f>
        <v>#N/A</v>
      </c>
      <c r="AP75">
        <f>VLOOKUP(G75,'system Report'!$G:$AF,25,FALSE)</f>
        <v>0</v>
      </c>
      <c r="AQ75"/>
      <c r="AR75"/>
      <c r="AS75" t="e">
        <f t="shared" si="30"/>
        <v>#N/A</v>
      </c>
      <c r="AT75" t="e">
        <f>VLOOKUP(G75,'star gold'!$B$4:$G$265,4,FALSE)</f>
        <v>#N/A</v>
      </c>
      <c r="AU75">
        <f>VLOOKUP(G75,'system Report'!G73:AJ291,27,FALSE)</f>
        <v>0</v>
      </c>
      <c r="AW75" t="e">
        <f t="shared" si="22"/>
        <v>#N/A</v>
      </c>
      <c r="BA75" t="e">
        <f>VLOOKUP(G75,'star silver'!$B$4:$G$93,4,FALSE)</f>
        <v>#N/A</v>
      </c>
      <c r="BB75">
        <f>VLOOKUP(G75,'system Report'!G73:AI291,29,FALSE)</f>
        <v>0</v>
      </c>
      <c r="BD75" t="e">
        <f t="shared" si="23"/>
        <v>#N/A</v>
      </c>
    </row>
    <row r="76" hidden="1" spans="1:56">
      <c r="A76" s="1" t="s">
        <v>58</v>
      </c>
      <c r="B76" s="5" t="s">
        <v>155</v>
      </c>
      <c r="C76" s="1">
        <v>23</v>
      </c>
      <c r="D76" s="10">
        <v>45528</v>
      </c>
      <c r="E76" s="1">
        <v>148</v>
      </c>
      <c r="F76" s="1" t="s">
        <v>156</v>
      </c>
      <c r="G76" s="1">
        <v>3784</v>
      </c>
      <c r="H76" s="1" t="s">
        <v>65</v>
      </c>
      <c r="I76" s="1" t="s">
        <v>63</v>
      </c>
      <c r="J76" s="1"/>
      <c r="K76" s="1"/>
      <c r="L76" s="1"/>
      <c r="M76" s="1"/>
      <c r="N76" s="1"/>
      <c r="O76" s="1"/>
      <c r="P76" s="1" t="e">
        <f>VLOOKUP(G76,'Empwise report_aug'!$B$2:$E$248,4,0)</f>
        <v>#N/A</v>
      </c>
      <c r="Q76" s="1"/>
      <c r="R76" s="1"/>
      <c r="S76" s="1"/>
      <c r="T76" s="1" t="e">
        <f>VLOOKUP(G76,'Empwise report_aug'!$B$2:$E$248,3,FALSE)</f>
        <v>#N/A</v>
      </c>
      <c r="U76" s="1"/>
      <c r="V76" s="1"/>
      <c r="W76" s="39" t="e">
        <f t="shared" si="21"/>
        <v>#N/A</v>
      </c>
      <c r="X76" s="1"/>
      <c r="Y76" s="1"/>
      <c r="Z76" t="e">
        <f>VLOOKUP(G76,'Gold Ornamnet'!$B$4:$E$231,4,FALSE)</f>
        <v>#N/A</v>
      </c>
      <c r="AA76">
        <f>VLOOKUP(G76,'system Report'!$G$1:$Q$219,11,FALSE)</f>
        <v>0</v>
      </c>
      <c r="AB76" t="e">
        <f>VLOOKUP(G76,sys23oct!$H$1:$S$74,11,FALSE)</f>
        <v>#N/A</v>
      </c>
      <c r="AD76" t="e">
        <f t="shared" si="17"/>
        <v>#N/A</v>
      </c>
      <c r="AE76" t="e">
        <f>VLOOKUP(G76,silver!$B$4:$E$117,4,FALSE)</f>
        <v>#N/A</v>
      </c>
      <c r="AF76"/>
      <c r="AG76"/>
      <c r="AH76"/>
      <c r="AI76" t="e">
        <f>AE76=#REF!</f>
        <v>#N/A</v>
      </c>
      <c r="AJ76" t="e">
        <f>VLOOKUP(G76,'Diamond '!$B$4:$E$1048576,4,FALSE)</f>
        <v>#N/A</v>
      </c>
      <c r="AK76">
        <f>VLOOKUP(G76,'system Report'!$G$1:$V$219,15,FALSE)</f>
        <v>0</v>
      </c>
      <c r="AL76"/>
      <c r="AM76"/>
      <c r="AN76" t="e">
        <f t="shared" si="29"/>
        <v>#N/A</v>
      </c>
      <c r="AO76" t="e">
        <f>VLOOKUP(G76,'gold small ornament'!$B$4:$E$288,4,FALSE)</f>
        <v>#N/A</v>
      </c>
      <c r="AP76">
        <f>VLOOKUP(G76,'system Report'!$G:$AF,25,FALSE)</f>
        <v>0</v>
      </c>
      <c r="AQ76"/>
      <c r="AR76"/>
      <c r="AS76" t="e">
        <f t="shared" si="30"/>
        <v>#N/A</v>
      </c>
      <c r="AT76" t="e">
        <f>VLOOKUP(G76,'star gold'!$B$4:$G$265,4,FALSE)</f>
        <v>#N/A</v>
      </c>
      <c r="AU76">
        <f>VLOOKUP(G76,'system Report'!G74:AJ292,27,FALSE)</f>
        <v>0</v>
      </c>
      <c r="AW76" t="e">
        <f t="shared" si="22"/>
        <v>#N/A</v>
      </c>
      <c r="BA76" t="e">
        <f>VLOOKUP(G76,'star silver'!$B$4:$G$93,4,FALSE)</f>
        <v>#N/A</v>
      </c>
      <c r="BB76">
        <f>VLOOKUP(G76,'system Report'!G74:AI292,29,FALSE)</f>
        <v>0</v>
      </c>
      <c r="BD76" t="e">
        <f t="shared" si="23"/>
        <v>#N/A</v>
      </c>
    </row>
    <row r="77" hidden="1" spans="1:56">
      <c r="A77" s="1" t="s">
        <v>58</v>
      </c>
      <c r="B77" s="5" t="s">
        <v>155</v>
      </c>
      <c r="C77" s="1">
        <v>23</v>
      </c>
      <c r="D77" s="10">
        <v>45528</v>
      </c>
      <c r="E77" s="1">
        <v>148</v>
      </c>
      <c r="F77" s="1" t="s">
        <v>157</v>
      </c>
      <c r="G77" s="1">
        <v>4423</v>
      </c>
      <c r="H77" s="1" t="s">
        <v>65</v>
      </c>
      <c r="I77" s="1" t="s">
        <v>63</v>
      </c>
      <c r="J77" s="1"/>
      <c r="K77" s="1"/>
      <c r="L77" s="1"/>
      <c r="M77" s="1"/>
      <c r="N77" s="1"/>
      <c r="O77" s="1"/>
      <c r="P77" s="1" t="e">
        <f>VLOOKUP(G77,'Empwise report_aug'!$B$2:$E$248,4,0)</f>
        <v>#N/A</v>
      </c>
      <c r="Q77" s="1"/>
      <c r="R77" s="1"/>
      <c r="S77" s="1"/>
      <c r="T77" s="1" t="e">
        <f>VLOOKUP(G77,'Empwise report_aug'!$B$2:$E$248,3,FALSE)</f>
        <v>#N/A</v>
      </c>
      <c r="U77" s="1"/>
      <c r="V77" s="1"/>
      <c r="W77" s="39" t="e">
        <f t="shared" si="21"/>
        <v>#N/A</v>
      </c>
      <c r="X77" s="1"/>
      <c r="Y77" s="1"/>
      <c r="Z77" t="e">
        <f>VLOOKUP(G77,'Gold Ornamnet'!$B$4:$E$231,4,FALSE)</f>
        <v>#N/A</v>
      </c>
      <c r="AA77">
        <f>VLOOKUP(G77,'system Report'!$G$1:$Q$219,11,FALSE)</f>
        <v>0</v>
      </c>
      <c r="AB77" t="e">
        <f>VLOOKUP(G77,sys23oct!$H$1:$S$74,11,FALSE)</f>
        <v>#N/A</v>
      </c>
      <c r="AD77" t="e">
        <f t="shared" si="17"/>
        <v>#N/A</v>
      </c>
      <c r="AE77" t="e">
        <f>VLOOKUP(G77,silver!$B$4:$E$117,4,FALSE)</f>
        <v>#N/A</v>
      </c>
      <c r="AF77"/>
      <c r="AG77"/>
      <c r="AH77"/>
      <c r="AI77" t="e">
        <f>AE77=#REF!</f>
        <v>#N/A</v>
      </c>
      <c r="AJ77" t="e">
        <f>VLOOKUP(G77,'Diamond '!$B$4:$E$1048576,4,FALSE)</f>
        <v>#N/A</v>
      </c>
      <c r="AK77">
        <f>VLOOKUP(G77,'system Report'!$G$1:$V$219,15,FALSE)</f>
        <v>0</v>
      </c>
      <c r="AL77"/>
      <c r="AM77"/>
      <c r="AN77" t="e">
        <f t="shared" si="29"/>
        <v>#N/A</v>
      </c>
      <c r="AO77" t="e">
        <f>VLOOKUP(G77,'gold small ornament'!$B$4:$E$288,4,FALSE)</f>
        <v>#N/A</v>
      </c>
      <c r="AP77">
        <f>VLOOKUP(G77,'system Report'!$G:$AF,25,FALSE)</f>
        <v>0</v>
      </c>
      <c r="AQ77"/>
      <c r="AR77"/>
      <c r="AS77" t="e">
        <f t="shared" si="30"/>
        <v>#N/A</v>
      </c>
      <c r="AT77" t="e">
        <f>VLOOKUP(G77,'star gold'!$B$4:$G$265,4,FALSE)</f>
        <v>#N/A</v>
      </c>
      <c r="AU77">
        <f>VLOOKUP(G77,'system Report'!G75:AJ293,27,FALSE)</f>
        <v>0</v>
      </c>
      <c r="AW77" t="e">
        <f t="shared" si="22"/>
        <v>#N/A</v>
      </c>
      <c r="BA77" t="e">
        <f>VLOOKUP(G77,'star silver'!$B$4:$G$93,4,FALSE)</f>
        <v>#N/A</v>
      </c>
      <c r="BB77">
        <f>VLOOKUP(G77,'system Report'!G75:AI293,29,FALSE)</f>
        <v>0</v>
      </c>
      <c r="BD77" t="e">
        <f t="shared" si="23"/>
        <v>#N/A</v>
      </c>
    </row>
    <row r="78" hidden="1" spans="1:56">
      <c r="A78" s="1" t="s">
        <v>58</v>
      </c>
      <c r="B78" s="5" t="s">
        <v>21</v>
      </c>
      <c r="C78" s="1">
        <v>10</v>
      </c>
      <c r="D78" s="10">
        <v>45528</v>
      </c>
      <c r="E78" s="1">
        <v>148</v>
      </c>
      <c r="F78" s="1" t="s">
        <v>158</v>
      </c>
      <c r="G78" s="1">
        <v>2795</v>
      </c>
      <c r="H78" s="1" t="s">
        <v>65</v>
      </c>
      <c r="I78" s="1" t="s">
        <v>159</v>
      </c>
      <c r="J78" s="1"/>
      <c r="K78" s="1"/>
      <c r="L78" s="1"/>
      <c r="M78" s="1"/>
      <c r="N78" s="1"/>
      <c r="O78" s="1"/>
      <c r="P78" s="1" t="e">
        <f>VLOOKUP(G78,'Empwise report_aug'!$B$2:$E$248,4,0)</f>
        <v>#N/A</v>
      </c>
      <c r="Q78" s="1"/>
      <c r="R78" s="1"/>
      <c r="S78" s="1"/>
      <c r="T78" s="1" t="e">
        <f>VLOOKUP(G78,'Empwise report_aug'!$B$2:$E$248,3,FALSE)</f>
        <v>#N/A</v>
      </c>
      <c r="U78" s="1"/>
      <c r="V78" s="1"/>
      <c r="W78" s="39" t="e">
        <f t="shared" si="21"/>
        <v>#N/A</v>
      </c>
      <c r="X78" s="1"/>
      <c r="Y78" s="1"/>
      <c r="Z78" t="e">
        <f>VLOOKUP(G78,'Gold Ornamnet'!$B$4:$E$231,4,FALSE)</f>
        <v>#N/A</v>
      </c>
      <c r="AA78">
        <f>VLOOKUP(G78,'system Report'!$G$1:$Q$219,11,FALSE)</f>
        <v>0</v>
      </c>
      <c r="AB78" t="e">
        <f>VLOOKUP(G78,sys23oct!$H$1:$S$74,11,FALSE)</f>
        <v>#N/A</v>
      </c>
      <c r="AD78" t="e">
        <f t="shared" ref="AD78:AD142" si="31">EXACT(Z78,AB78)</f>
        <v>#N/A</v>
      </c>
      <c r="AE78" t="e">
        <f>VLOOKUP(G78,silver!$B$4:$E$117,4,FALSE)</f>
        <v>#N/A</v>
      </c>
      <c r="AF78"/>
      <c r="AG78" t="e">
        <f>VLOOKUP(L78,sys23oct!$H$1:$S$74,11,FALSE)</f>
        <v>#N/A</v>
      </c>
      <c r="AH78"/>
      <c r="AI78" t="e">
        <f>AE78=#REF!</f>
        <v>#N/A</v>
      </c>
      <c r="AJ78" t="e">
        <f>VLOOKUP(G78,'Diamond '!$B$4:$E$1048576,4,FALSE)</f>
        <v>#N/A</v>
      </c>
      <c r="AK78">
        <f>VLOOKUP(G78,'system Report'!$G$1:$V$219,15,FALSE)</f>
        <v>0</v>
      </c>
      <c r="AL78"/>
      <c r="AM78"/>
      <c r="AN78" t="e">
        <f t="shared" si="29"/>
        <v>#N/A</v>
      </c>
      <c r="AO78" t="e">
        <f>VLOOKUP(G78,'gold small ornament'!$B$4:$E$288,4,FALSE)</f>
        <v>#N/A</v>
      </c>
      <c r="AP78">
        <f>VLOOKUP(G78,'system Report'!$G:$AF,25,FALSE)</f>
        <v>0</v>
      </c>
      <c r="AQ78"/>
      <c r="AR78"/>
      <c r="AS78" t="e">
        <f t="shared" si="30"/>
        <v>#N/A</v>
      </c>
      <c r="AT78" t="e">
        <f>VLOOKUP(G78,'star gold'!$B$4:$G$265,4,FALSE)</f>
        <v>#N/A</v>
      </c>
      <c r="AU78">
        <f>VLOOKUP(G78,'system Report'!G76:AJ294,27,FALSE)</f>
        <v>0</v>
      </c>
      <c r="AW78" t="e">
        <f t="shared" si="22"/>
        <v>#N/A</v>
      </c>
      <c r="BA78" t="e">
        <f>VLOOKUP(G78,'star silver'!$B$4:$G$93,4,FALSE)</f>
        <v>#N/A</v>
      </c>
      <c r="BB78">
        <f>VLOOKUP(G78,'system Report'!G76:AI294,29,FALSE)</f>
        <v>0</v>
      </c>
      <c r="BD78" t="e">
        <f t="shared" si="23"/>
        <v>#N/A</v>
      </c>
    </row>
    <row r="79" hidden="1" spans="1:56">
      <c r="A79" s="1" t="s">
        <v>58</v>
      </c>
      <c r="B79" s="5" t="s">
        <v>21</v>
      </c>
      <c r="C79" s="1">
        <v>10</v>
      </c>
      <c r="D79" s="10">
        <v>45528</v>
      </c>
      <c r="E79" s="1">
        <v>148</v>
      </c>
      <c r="F79" s="1" t="s">
        <v>160</v>
      </c>
      <c r="G79" s="1">
        <v>2811</v>
      </c>
      <c r="H79" s="1" t="s">
        <v>65</v>
      </c>
      <c r="I79" s="1" t="s">
        <v>63</v>
      </c>
      <c r="J79" s="1"/>
      <c r="K79" s="1"/>
      <c r="L79" s="1"/>
      <c r="M79" s="1"/>
      <c r="N79" s="1"/>
      <c r="O79" s="1"/>
      <c r="P79" s="1" t="e">
        <f>VLOOKUP(G79,'Empwise report_aug'!$B$2:$E$248,4,0)</f>
        <v>#N/A</v>
      </c>
      <c r="Q79" s="1"/>
      <c r="R79" s="1"/>
      <c r="S79" s="1"/>
      <c r="T79" s="1" t="e">
        <f>VLOOKUP(G79,'Empwise report_aug'!$B$2:$E$248,3,FALSE)</f>
        <v>#N/A</v>
      </c>
      <c r="U79" s="1"/>
      <c r="V79" s="1"/>
      <c r="W79" s="39" t="e">
        <f t="shared" si="21"/>
        <v>#N/A</v>
      </c>
      <c r="X79" s="1"/>
      <c r="Y79" s="1"/>
      <c r="Z79" t="e">
        <f>VLOOKUP(G79,'Gold Ornamnet'!$B$4:$E$231,4,FALSE)</f>
        <v>#N/A</v>
      </c>
      <c r="AA79">
        <f>VLOOKUP(G79,'system Report'!$G$1:$Q$219,11,FALSE)</f>
        <v>0</v>
      </c>
      <c r="AB79" t="e">
        <f>VLOOKUP(G79,sys23oct!$H$1:$S$74,11,FALSE)</f>
        <v>#N/A</v>
      </c>
      <c r="AD79" t="e">
        <f t="shared" si="31"/>
        <v>#N/A</v>
      </c>
      <c r="AE79" t="e">
        <f>VLOOKUP(G79,silver!$B$4:$E$117,4,FALSE)</f>
        <v>#N/A</v>
      </c>
      <c r="AF79"/>
      <c r="AG79" t="e">
        <f>VLOOKUP(L79,sys23oct!$H$1:$S$74,11,FALSE)</f>
        <v>#N/A</v>
      </c>
      <c r="AH79"/>
      <c r="AI79" t="e">
        <f>AE79=#REF!</f>
        <v>#N/A</v>
      </c>
      <c r="AJ79" t="e">
        <f>VLOOKUP(G79,'Diamond '!$B$4:$E$1048576,4,FALSE)</f>
        <v>#N/A</v>
      </c>
      <c r="AK79">
        <f>VLOOKUP(G79,'system Report'!$G$1:$V$219,15,FALSE)</f>
        <v>0</v>
      </c>
      <c r="AL79"/>
      <c r="AM79"/>
      <c r="AN79" t="e">
        <f t="shared" si="29"/>
        <v>#N/A</v>
      </c>
      <c r="AO79" t="e">
        <f>VLOOKUP(G79,'gold small ornament'!$B$4:$E$288,4,FALSE)</f>
        <v>#N/A</v>
      </c>
      <c r="AP79">
        <f>VLOOKUP(G79,'system Report'!$G:$AF,25,FALSE)</f>
        <v>0</v>
      </c>
      <c r="AQ79"/>
      <c r="AR79"/>
      <c r="AS79" t="e">
        <f t="shared" si="30"/>
        <v>#N/A</v>
      </c>
      <c r="AT79" t="e">
        <f>VLOOKUP(G79,'star gold'!$B$4:$G$265,4,FALSE)</f>
        <v>#N/A</v>
      </c>
      <c r="AU79">
        <f>VLOOKUP(G79,'system Report'!G77:AJ295,27,FALSE)</f>
        <v>0</v>
      </c>
      <c r="AW79" t="e">
        <f t="shared" si="22"/>
        <v>#N/A</v>
      </c>
      <c r="BA79" t="e">
        <f>VLOOKUP(G79,'star silver'!$B$4:$G$93,4,FALSE)</f>
        <v>#N/A</v>
      </c>
      <c r="BB79">
        <f>VLOOKUP(G79,'system Report'!G77:AI295,29,FALSE)</f>
        <v>0</v>
      </c>
      <c r="BD79" t="e">
        <f t="shared" si="23"/>
        <v>#N/A</v>
      </c>
    </row>
    <row r="80" hidden="1" spans="1:56">
      <c r="A80" s="1" t="s">
        <v>58</v>
      </c>
      <c r="B80" s="5" t="s">
        <v>21</v>
      </c>
      <c r="C80" s="1">
        <v>10</v>
      </c>
      <c r="D80" s="10">
        <v>45528</v>
      </c>
      <c r="E80" s="1">
        <v>148</v>
      </c>
      <c r="F80" s="1" t="s">
        <v>161</v>
      </c>
      <c r="G80" s="1">
        <v>2689</v>
      </c>
      <c r="H80" s="1" t="s">
        <v>65</v>
      </c>
      <c r="I80" s="1" t="s">
        <v>68</v>
      </c>
      <c r="J80" s="1"/>
      <c r="K80" s="1"/>
      <c r="L80" s="1"/>
      <c r="M80" s="1"/>
      <c r="N80" s="1"/>
      <c r="O80" s="1"/>
      <c r="P80" s="1" t="e">
        <f>VLOOKUP(G80,'Empwise report_aug'!$B$2:$E$248,4,0)</f>
        <v>#N/A</v>
      </c>
      <c r="Q80" s="1"/>
      <c r="R80" s="1"/>
      <c r="S80" s="1"/>
      <c r="T80" s="1" t="e">
        <f>VLOOKUP(G80,'Empwise report_aug'!$B$2:$E$248,3,FALSE)</f>
        <v>#N/A</v>
      </c>
      <c r="U80" s="1"/>
      <c r="V80" s="1"/>
      <c r="W80" s="39" t="e">
        <f t="shared" si="21"/>
        <v>#N/A</v>
      </c>
      <c r="X80" s="1"/>
      <c r="Y80" s="1"/>
      <c r="Z80" t="e">
        <f>VLOOKUP(G80,'Gold Ornamnet'!$B$4:$E$231,4,FALSE)</f>
        <v>#N/A</v>
      </c>
      <c r="AA80">
        <f>VLOOKUP(G80,'system Report'!$G$1:$Q$219,11,FALSE)</f>
        <v>0</v>
      </c>
      <c r="AB80" t="e">
        <f>VLOOKUP(G80,sys23oct!$H$1:$S$74,11,FALSE)</f>
        <v>#N/A</v>
      </c>
      <c r="AD80" t="e">
        <f t="shared" si="31"/>
        <v>#N/A</v>
      </c>
      <c r="AE80" t="e">
        <f>VLOOKUP(G80,silver!$B$4:$E$117,4,FALSE)</f>
        <v>#N/A</v>
      </c>
      <c r="AF80"/>
      <c r="AG80" t="e">
        <f>VLOOKUP(L80,sys23oct!$H$1:$S$74,11,FALSE)</f>
        <v>#N/A</v>
      </c>
      <c r="AH80"/>
      <c r="AI80" t="e">
        <f>AE80=#REF!</f>
        <v>#N/A</v>
      </c>
      <c r="AJ80" t="e">
        <f>VLOOKUP(G80,'Diamond '!$B$4:$E$1048576,4,FALSE)</f>
        <v>#N/A</v>
      </c>
      <c r="AK80">
        <f>VLOOKUP(G80,'system Report'!$G$1:$V$219,15,FALSE)</f>
        <v>0</v>
      </c>
      <c r="AL80"/>
      <c r="AM80"/>
      <c r="AN80" t="e">
        <f t="shared" si="29"/>
        <v>#N/A</v>
      </c>
      <c r="AO80" t="e">
        <f>VLOOKUP(G80,'gold small ornament'!$B$4:$E$288,4,FALSE)</f>
        <v>#N/A</v>
      </c>
      <c r="AP80">
        <f>VLOOKUP(G80,'system Report'!$G:$AF,25,FALSE)</f>
        <v>0</v>
      </c>
      <c r="AQ80"/>
      <c r="AR80"/>
      <c r="AS80" t="e">
        <f t="shared" si="30"/>
        <v>#N/A</v>
      </c>
      <c r="AT80" t="e">
        <f>VLOOKUP(G80,'star gold'!$B$4:$G$265,4,FALSE)</f>
        <v>#N/A</v>
      </c>
      <c r="AU80">
        <f>VLOOKUP(G80,'system Report'!G78:AJ296,27,FALSE)</f>
        <v>0</v>
      </c>
      <c r="AW80" t="e">
        <f t="shared" si="22"/>
        <v>#N/A</v>
      </c>
      <c r="BA80" t="e">
        <f>VLOOKUP(G80,'star silver'!$B$4:$G$93,4,FALSE)</f>
        <v>#N/A</v>
      </c>
      <c r="BB80">
        <f>VLOOKUP(G80,'system Report'!G78:AI296,29,FALSE)</f>
        <v>0</v>
      </c>
      <c r="BD80" t="e">
        <f t="shared" si="23"/>
        <v>#N/A</v>
      </c>
    </row>
    <row r="81" hidden="1" spans="1:56">
      <c r="A81" s="1" t="s">
        <v>58</v>
      </c>
      <c r="B81" s="5" t="s">
        <v>21</v>
      </c>
      <c r="C81" s="1">
        <v>10</v>
      </c>
      <c r="D81" s="10">
        <v>45528</v>
      </c>
      <c r="E81" s="1">
        <v>148</v>
      </c>
      <c r="F81" s="1" t="s">
        <v>162</v>
      </c>
      <c r="G81" s="1">
        <v>2728</v>
      </c>
      <c r="H81" s="1" t="s">
        <v>65</v>
      </c>
      <c r="I81" s="1" t="s">
        <v>68</v>
      </c>
      <c r="J81" s="1"/>
      <c r="K81" s="1"/>
      <c r="L81" s="1"/>
      <c r="M81" s="1"/>
      <c r="N81" s="1"/>
      <c r="O81" s="1"/>
      <c r="P81" s="1" t="e">
        <f>VLOOKUP(G81,'Empwise report_aug'!$B$2:$E$248,4,0)</f>
        <v>#N/A</v>
      </c>
      <c r="Q81" s="1"/>
      <c r="R81" s="1"/>
      <c r="S81" s="1"/>
      <c r="T81" s="1" t="e">
        <f>VLOOKUP(G81,'Empwise report_aug'!$B$2:$E$248,3,FALSE)</f>
        <v>#N/A</v>
      </c>
      <c r="U81" s="1"/>
      <c r="V81" s="1"/>
      <c r="W81" s="39" t="e">
        <f t="shared" si="21"/>
        <v>#N/A</v>
      </c>
      <c r="X81" s="1"/>
      <c r="Y81" s="1"/>
      <c r="Z81" t="e">
        <f>VLOOKUP(G81,'Gold Ornamnet'!$B$4:$E$231,4,FALSE)</f>
        <v>#N/A</v>
      </c>
      <c r="AA81">
        <f>VLOOKUP(G81,'system Report'!$G$1:$Q$219,11,FALSE)</f>
        <v>0</v>
      </c>
      <c r="AB81" t="e">
        <f>VLOOKUP(G81,sys23oct!$H$1:$S$74,11,FALSE)</f>
        <v>#N/A</v>
      </c>
      <c r="AD81" t="e">
        <f t="shared" si="31"/>
        <v>#N/A</v>
      </c>
      <c r="AE81" t="e">
        <f>VLOOKUP(G81,silver!$B$4:$E$117,4,FALSE)</f>
        <v>#N/A</v>
      </c>
      <c r="AF81"/>
      <c r="AG81" t="e">
        <f>VLOOKUP(L81,sys23oct!$H$1:$S$74,11,FALSE)</f>
        <v>#N/A</v>
      </c>
      <c r="AH81"/>
      <c r="AI81" t="e">
        <f>AE81=#REF!</f>
        <v>#N/A</v>
      </c>
      <c r="AJ81" t="e">
        <f>VLOOKUP(G81,'Diamond '!$B$4:$E$1048576,4,FALSE)</f>
        <v>#N/A</v>
      </c>
      <c r="AK81">
        <f>VLOOKUP(G81,'system Report'!$G$1:$V$219,15,FALSE)</f>
        <v>0</v>
      </c>
      <c r="AL81"/>
      <c r="AM81"/>
      <c r="AN81" t="e">
        <f t="shared" si="29"/>
        <v>#N/A</v>
      </c>
      <c r="AO81" t="e">
        <f>VLOOKUP(G81,'gold small ornament'!$B$4:$E$288,4,FALSE)</f>
        <v>#N/A</v>
      </c>
      <c r="AP81">
        <f>VLOOKUP(G81,'system Report'!$G:$AF,25,FALSE)</f>
        <v>0</v>
      </c>
      <c r="AQ81"/>
      <c r="AR81"/>
      <c r="AS81" t="e">
        <f t="shared" si="30"/>
        <v>#N/A</v>
      </c>
      <c r="AT81" t="e">
        <f>VLOOKUP(G81,'star gold'!$B$4:$G$265,4,FALSE)</f>
        <v>#N/A</v>
      </c>
      <c r="AU81">
        <f>VLOOKUP(G81,'system Report'!G79:AJ297,27,FALSE)</f>
        <v>0</v>
      </c>
      <c r="AW81" t="e">
        <f t="shared" si="22"/>
        <v>#N/A</v>
      </c>
      <c r="BA81" t="e">
        <f>VLOOKUP(G81,'star silver'!$B$4:$G$93,4,FALSE)</f>
        <v>#N/A</v>
      </c>
      <c r="BB81">
        <f>VLOOKUP(G81,'system Report'!G79:AI297,29,FALSE)</f>
        <v>0</v>
      </c>
      <c r="BD81" t="e">
        <f t="shared" si="23"/>
        <v>#N/A</v>
      </c>
    </row>
    <row r="82" hidden="1" spans="1:56">
      <c r="A82" s="1" t="s">
        <v>58</v>
      </c>
      <c r="B82" s="5" t="s">
        <v>21</v>
      </c>
      <c r="C82" s="1">
        <v>10</v>
      </c>
      <c r="D82" s="10">
        <v>45528</v>
      </c>
      <c r="E82" s="1">
        <v>148</v>
      </c>
      <c r="F82" s="1" t="s">
        <v>163</v>
      </c>
      <c r="G82" s="1">
        <v>2777</v>
      </c>
      <c r="H82" s="1" t="s">
        <v>65</v>
      </c>
      <c r="I82" s="1" t="s">
        <v>68</v>
      </c>
      <c r="J82" s="1"/>
      <c r="K82" s="1"/>
      <c r="L82" s="1"/>
      <c r="M82" s="1"/>
      <c r="N82" s="1"/>
      <c r="O82" s="1"/>
      <c r="P82" s="1" t="e">
        <f>VLOOKUP(G82,'Empwise report_aug'!$B$2:$E$248,4,0)</f>
        <v>#N/A</v>
      </c>
      <c r="Q82" s="1"/>
      <c r="R82" s="1"/>
      <c r="S82" s="1"/>
      <c r="T82" s="1" t="e">
        <f>VLOOKUP(G82,'Empwise report_aug'!$B$2:$E$248,3,FALSE)</f>
        <v>#N/A</v>
      </c>
      <c r="U82" s="1"/>
      <c r="V82" s="1"/>
      <c r="W82" s="39" t="e">
        <f t="shared" si="21"/>
        <v>#N/A</v>
      </c>
      <c r="X82" s="1"/>
      <c r="Y82" s="1"/>
      <c r="Z82" t="e">
        <f>VLOOKUP(G82,'Gold Ornamnet'!$B$4:$E$231,4,FALSE)</f>
        <v>#N/A</v>
      </c>
      <c r="AA82">
        <f>VLOOKUP(G82,'system Report'!$G$1:$Q$219,11,FALSE)</f>
        <v>0</v>
      </c>
      <c r="AB82" t="e">
        <f>VLOOKUP(G82,sys23oct!$H$1:$S$74,11,FALSE)</f>
        <v>#N/A</v>
      </c>
      <c r="AD82" t="e">
        <f t="shared" si="31"/>
        <v>#N/A</v>
      </c>
      <c r="AE82" t="e">
        <f>VLOOKUP(G82,silver!$B$4:$E$117,4,FALSE)</f>
        <v>#N/A</v>
      </c>
      <c r="AF82"/>
      <c r="AG82" t="e">
        <f>VLOOKUP(L82,sys23oct!$H$1:$S$74,11,FALSE)</f>
        <v>#N/A</v>
      </c>
      <c r="AH82"/>
      <c r="AI82" t="e">
        <f>AE82=#REF!</f>
        <v>#N/A</v>
      </c>
      <c r="AJ82" t="e">
        <f>VLOOKUP(G82,'Diamond '!$B$4:$E$1048576,4,FALSE)</f>
        <v>#N/A</v>
      </c>
      <c r="AK82">
        <f>VLOOKUP(G82,'system Report'!$G$1:$V$219,15,FALSE)</f>
        <v>0</v>
      </c>
      <c r="AL82"/>
      <c r="AM82"/>
      <c r="AN82" t="e">
        <f t="shared" si="29"/>
        <v>#N/A</v>
      </c>
      <c r="AO82" t="e">
        <f>VLOOKUP(G82,'gold small ornament'!$B$4:$E$288,4,FALSE)</f>
        <v>#N/A</v>
      </c>
      <c r="AP82">
        <f>VLOOKUP(G82,'system Report'!$G:$AF,25,FALSE)</f>
        <v>0</v>
      </c>
      <c r="AQ82"/>
      <c r="AR82"/>
      <c r="AS82" t="e">
        <f t="shared" si="30"/>
        <v>#N/A</v>
      </c>
      <c r="AT82" t="e">
        <f>VLOOKUP(G82,'star gold'!$B$4:$G$265,4,FALSE)</f>
        <v>#N/A</v>
      </c>
      <c r="AU82">
        <f>VLOOKUP(G82,'system Report'!G80:AJ298,27,FALSE)</f>
        <v>0</v>
      </c>
      <c r="AW82" t="e">
        <f t="shared" si="22"/>
        <v>#N/A</v>
      </c>
      <c r="BA82" t="e">
        <f>VLOOKUP(G82,'star silver'!$B$4:$G$93,4,FALSE)</f>
        <v>#N/A</v>
      </c>
      <c r="BB82">
        <f>VLOOKUP(G82,'system Report'!G80:AI298,29,FALSE)</f>
        <v>0</v>
      </c>
      <c r="BD82" t="e">
        <f t="shared" si="23"/>
        <v>#N/A</v>
      </c>
    </row>
    <row r="83" hidden="1" spans="1:56">
      <c r="A83" s="1" t="s">
        <v>58</v>
      </c>
      <c r="B83" s="5" t="s">
        <v>21</v>
      </c>
      <c r="C83" s="1">
        <v>10</v>
      </c>
      <c r="D83" s="10">
        <v>45528</v>
      </c>
      <c r="E83" s="1">
        <v>148</v>
      </c>
      <c r="F83" s="1" t="s">
        <v>164</v>
      </c>
      <c r="G83" s="1">
        <v>4449</v>
      </c>
      <c r="H83" s="1" t="s">
        <v>65</v>
      </c>
      <c r="I83" s="1" t="s">
        <v>68</v>
      </c>
      <c r="J83" s="1"/>
      <c r="K83" s="1"/>
      <c r="L83" s="1"/>
      <c r="M83" s="1"/>
      <c r="N83" s="1"/>
      <c r="O83" s="1"/>
      <c r="P83" s="1" t="e">
        <f>VLOOKUP(G83,'Empwise report_aug'!$B$2:$E$248,4,0)</f>
        <v>#N/A</v>
      </c>
      <c r="Q83" s="1"/>
      <c r="R83" s="1"/>
      <c r="S83" s="1"/>
      <c r="T83" s="1" t="e">
        <f>VLOOKUP(G83,'Empwise report_aug'!$B$2:$E$248,3,FALSE)</f>
        <v>#N/A</v>
      </c>
      <c r="U83" s="1"/>
      <c r="V83" s="1"/>
      <c r="W83" s="39" t="e">
        <f t="shared" si="21"/>
        <v>#N/A</v>
      </c>
      <c r="X83" s="1"/>
      <c r="Y83" s="1"/>
      <c r="Z83" t="e">
        <f>VLOOKUP(G83,'Gold Ornamnet'!$B$4:$E$231,4,FALSE)</f>
        <v>#N/A</v>
      </c>
      <c r="AA83">
        <f>VLOOKUP(G83,'system Report'!$G$1:$Q$219,11,FALSE)</f>
        <v>0</v>
      </c>
      <c r="AB83" t="e">
        <f>VLOOKUP(G83,sys23oct!$H$1:$S$74,11,FALSE)</f>
        <v>#N/A</v>
      </c>
      <c r="AD83" t="e">
        <f t="shared" si="31"/>
        <v>#N/A</v>
      </c>
      <c r="AE83" t="e">
        <f>VLOOKUP(G83,silver!$B$4:$E$117,4,FALSE)</f>
        <v>#N/A</v>
      </c>
      <c r="AF83"/>
      <c r="AG83" t="e">
        <f>VLOOKUP(L83,sys23oct!$H$1:$S$74,11,FALSE)</f>
        <v>#N/A</v>
      </c>
      <c r="AH83"/>
      <c r="AI83" t="e">
        <f>AE83=#REF!</f>
        <v>#N/A</v>
      </c>
      <c r="AJ83" t="e">
        <f>VLOOKUP(G83,'Diamond '!$B$4:$E$1048576,4,FALSE)</f>
        <v>#N/A</v>
      </c>
      <c r="AK83">
        <f>VLOOKUP(G83,'system Report'!$G$1:$V$219,15,FALSE)</f>
        <v>0</v>
      </c>
      <c r="AL83"/>
      <c r="AM83"/>
      <c r="AN83" t="e">
        <f t="shared" si="29"/>
        <v>#N/A</v>
      </c>
      <c r="AO83" t="e">
        <f>VLOOKUP(G83,'gold small ornament'!$B$4:$E$288,4,FALSE)</f>
        <v>#N/A</v>
      </c>
      <c r="AP83">
        <f>VLOOKUP(G83,'system Report'!$G:$AF,25,FALSE)</f>
        <v>0</v>
      </c>
      <c r="AQ83"/>
      <c r="AR83"/>
      <c r="AS83" t="e">
        <f t="shared" si="30"/>
        <v>#N/A</v>
      </c>
      <c r="AT83" t="e">
        <f>VLOOKUP(G83,'star gold'!$B$4:$G$265,4,FALSE)</f>
        <v>#N/A</v>
      </c>
      <c r="AU83">
        <f>VLOOKUP(G83,'system Report'!G81:AJ299,27,FALSE)</f>
        <v>0</v>
      </c>
      <c r="AW83" t="e">
        <f t="shared" si="22"/>
        <v>#N/A</v>
      </c>
      <c r="BA83" t="e">
        <f>VLOOKUP(G83,'star silver'!$B$4:$G$93,4,FALSE)</f>
        <v>#N/A</v>
      </c>
      <c r="BB83">
        <f>VLOOKUP(G83,'system Report'!G81:AI299,29,FALSE)</f>
        <v>0</v>
      </c>
      <c r="BD83" t="e">
        <f t="shared" si="23"/>
        <v>#N/A</v>
      </c>
    </row>
    <row r="84" hidden="1" spans="1:56">
      <c r="A84" s="1" t="s">
        <v>58</v>
      </c>
      <c r="B84" s="5" t="s">
        <v>21</v>
      </c>
      <c r="C84" s="1">
        <v>10</v>
      </c>
      <c r="D84" s="10">
        <v>45528</v>
      </c>
      <c r="E84" s="1">
        <v>148</v>
      </c>
      <c r="F84" s="1" t="s">
        <v>165</v>
      </c>
      <c r="G84" s="1">
        <v>4698</v>
      </c>
      <c r="H84" s="1" t="s">
        <v>97</v>
      </c>
      <c r="I84" s="1" t="s">
        <v>68</v>
      </c>
      <c r="J84" s="1"/>
      <c r="K84" s="1"/>
      <c r="L84" s="1"/>
      <c r="M84" s="1"/>
      <c r="N84" s="1"/>
      <c r="O84" s="1"/>
      <c r="P84" s="1" t="e">
        <f>VLOOKUP(G84,'Empwise report_aug'!$B$2:$E$248,4,0)</f>
        <v>#N/A</v>
      </c>
      <c r="Q84" s="1"/>
      <c r="R84" s="1"/>
      <c r="S84" s="1"/>
      <c r="T84" s="1" t="e">
        <f>VLOOKUP(G84,'Empwise report_aug'!$B$2:$E$248,3,FALSE)</f>
        <v>#N/A</v>
      </c>
      <c r="U84" s="1"/>
      <c r="V84" s="1"/>
      <c r="W84" s="39" t="e">
        <f t="shared" si="21"/>
        <v>#N/A</v>
      </c>
      <c r="X84" s="1"/>
      <c r="Y84" s="1"/>
      <c r="Z84" t="e">
        <f>VLOOKUP(G84,'Gold Ornamnet'!$B$4:$E$231,4,FALSE)</f>
        <v>#N/A</v>
      </c>
      <c r="AA84">
        <f>VLOOKUP(G84,'system Report'!$G$1:$Q$219,11,FALSE)</f>
        <v>0</v>
      </c>
      <c r="AB84" t="e">
        <f>VLOOKUP(G84,sys23oct!$H$1:$S$74,11,FALSE)</f>
        <v>#N/A</v>
      </c>
      <c r="AD84" t="e">
        <f t="shared" si="31"/>
        <v>#N/A</v>
      </c>
      <c r="AE84" t="e">
        <f>VLOOKUP(G84,silver!$B$4:$E$117,4,FALSE)</f>
        <v>#N/A</v>
      </c>
      <c r="AF84"/>
      <c r="AG84" t="e">
        <f>VLOOKUP(L84,sys23oct!$H$1:$S$74,11,FALSE)</f>
        <v>#N/A</v>
      </c>
      <c r="AH84"/>
      <c r="AI84" t="e">
        <f>AE84=#REF!</f>
        <v>#N/A</v>
      </c>
      <c r="AJ84" t="e">
        <f>VLOOKUP(G84,'Diamond '!$B$4:$E$1048576,4,FALSE)</f>
        <v>#N/A</v>
      </c>
      <c r="AK84">
        <f>VLOOKUP(G84,'system Report'!$G$1:$V$219,15,FALSE)</f>
        <v>0</v>
      </c>
      <c r="AL84"/>
      <c r="AM84"/>
      <c r="AN84" t="e">
        <f t="shared" si="29"/>
        <v>#N/A</v>
      </c>
      <c r="AO84" t="e">
        <f>VLOOKUP(G84,'gold small ornament'!$B$4:$E$288,4,FALSE)</f>
        <v>#N/A</v>
      </c>
      <c r="AP84">
        <f>VLOOKUP(G84,'system Report'!$G:$AF,25,FALSE)</f>
        <v>0</v>
      </c>
      <c r="AQ84"/>
      <c r="AR84"/>
      <c r="AS84" t="e">
        <f t="shared" si="30"/>
        <v>#N/A</v>
      </c>
      <c r="AT84" t="e">
        <f>VLOOKUP(G84,'star gold'!$B$4:$G$265,4,FALSE)</f>
        <v>#N/A</v>
      </c>
      <c r="AU84">
        <f>VLOOKUP(G84,'system Report'!G82:AJ300,27,FALSE)</f>
        <v>0</v>
      </c>
      <c r="AW84" t="e">
        <f t="shared" si="22"/>
        <v>#N/A</v>
      </c>
      <c r="BA84" t="e">
        <f>VLOOKUP(G84,'star silver'!$B$4:$G$93,4,FALSE)</f>
        <v>#N/A</v>
      </c>
      <c r="BB84">
        <f>VLOOKUP(G84,'system Report'!G82:AI300,29,FALSE)</f>
        <v>0</v>
      </c>
      <c r="BD84" t="e">
        <f t="shared" si="23"/>
        <v>#N/A</v>
      </c>
    </row>
    <row r="85" hidden="1" spans="1:56">
      <c r="A85" s="1" t="s">
        <v>58</v>
      </c>
      <c r="B85" s="5" t="s">
        <v>21</v>
      </c>
      <c r="C85" s="1">
        <v>10</v>
      </c>
      <c r="D85" s="10">
        <v>45528</v>
      </c>
      <c r="E85" s="1">
        <v>148</v>
      </c>
      <c r="F85" s="1" t="s">
        <v>166</v>
      </c>
      <c r="G85" s="1">
        <v>5316</v>
      </c>
      <c r="H85" s="1" t="s">
        <v>65</v>
      </c>
      <c r="I85" s="1" t="s">
        <v>68</v>
      </c>
      <c r="J85" s="1"/>
      <c r="K85" s="1"/>
      <c r="L85" s="1"/>
      <c r="M85" s="1"/>
      <c r="N85" s="1"/>
      <c r="O85" s="1"/>
      <c r="P85" s="1" t="e">
        <f>VLOOKUP(G85,'Empwise report_aug'!$B$2:$E$248,4,0)</f>
        <v>#N/A</v>
      </c>
      <c r="Q85" s="1"/>
      <c r="R85" s="1"/>
      <c r="S85" s="1"/>
      <c r="T85" s="1" t="e">
        <f>VLOOKUP(G85,'Empwise report_aug'!$B$2:$E$248,3,FALSE)</f>
        <v>#N/A</v>
      </c>
      <c r="U85" s="1"/>
      <c r="V85" s="1"/>
      <c r="W85" s="39" t="e">
        <f t="shared" si="21"/>
        <v>#N/A</v>
      </c>
      <c r="X85" s="1"/>
      <c r="Y85" s="1"/>
      <c r="Z85" t="e">
        <f>VLOOKUP(G85,'Gold Ornamnet'!$B$4:$E$231,4,FALSE)</f>
        <v>#N/A</v>
      </c>
      <c r="AA85">
        <f>VLOOKUP(G85,'system Report'!$G$1:$Q$219,11,FALSE)</f>
        <v>0</v>
      </c>
      <c r="AB85" t="e">
        <f>VLOOKUP(G85,sys23oct!$H$1:$S$74,11,FALSE)</f>
        <v>#N/A</v>
      </c>
      <c r="AD85" t="e">
        <f t="shared" si="31"/>
        <v>#N/A</v>
      </c>
      <c r="AE85" t="e">
        <f>VLOOKUP(G85,silver!$B$4:$E$117,4,FALSE)</f>
        <v>#N/A</v>
      </c>
      <c r="AF85"/>
      <c r="AG85" t="e">
        <f>VLOOKUP(L85,sys23oct!$H$1:$S$74,11,FALSE)</f>
        <v>#N/A</v>
      </c>
      <c r="AH85"/>
      <c r="AI85" t="e">
        <f>AE85=#REF!</f>
        <v>#N/A</v>
      </c>
      <c r="AJ85" t="e">
        <f>VLOOKUP(G85,'Diamond '!$B$4:$E$1048576,4,FALSE)</f>
        <v>#N/A</v>
      </c>
      <c r="AK85">
        <f>VLOOKUP(G85,'system Report'!$G$1:$V$219,15,FALSE)</f>
        <v>0</v>
      </c>
      <c r="AL85"/>
      <c r="AM85"/>
      <c r="AN85" t="e">
        <f t="shared" si="29"/>
        <v>#N/A</v>
      </c>
      <c r="AO85" t="e">
        <f>VLOOKUP(G85,'gold small ornament'!$B$4:$E$288,4,FALSE)</f>
        <v>#N/A</v>
      </c>
      <c r="AP85">
        <f>VLOOKUP(G85,'system Report'!$G:$AF,25,FALSE)</f>
        <v>0</v>
      </c>
      <c r="AQ85"/>
      <c r="AR85"/>
      <c r="AS85" t="e">
        <f t="shared" si="30"/>
        <v>#N/A</v>
      </c>
      <c r="AT85" t="e">
        <f>VLOOKUP(G85,'star gold'!$B$4:$G$265,4,FALSE)</f>
        <v>#N/A</v>
      </c>
      <c r="AU85">
        <f>VLOOKUP(G85,'system Report'!G83:AJ301,27,FALSE)</f>
        <v>0</v>
      </c>
      <c r="AW85" t="e">
        <f t="shared" si="22"/>
        <v>#N/A</v>
      </c>
      <c r="BA85" t="e">
        <f>VLOOKUP(G85,'star silver'!$B$4:$G$93,4,FALSE)</f>
        <v>#N/A</v>
      </c>
      <c r="BB85">
        <f>VLOOKUP(G85,'system Report'!G83:AI301,29,FALSE)</f>
        <v>0</v>
      </c>
      <c r="BD85" t="e">
        <f t="shared" si="23"/>
        <v>#N/A</v>
      </c>
    </row>
    <row r="86" hidden="1" spans="1:56">
      <c r="A86" s="1" t="s">
        <v>58</v>
      </c>
      <c r="B86" s="5" t="s">
        <v>21</v>
      </c>
      <c r="C86" s="1">
        <v>10</v>
      </c>
      <c r="D86" s="10">
        <v>45528</v>
      </c>
      <c r="E86" s="1">
        <v>148</v>
      </c>
      <c r="F86" s="1" t="s">
        <v>167</v>
      </c>
      <c r="G86" s="1">
        <v>2448</v>
      </c>
      <c r="H86" s="1"/>
      <c r="I86" s="1" t="s">
        <v>61</v>
      </c>
      <c r="J86" s="1"/>
      <c r="K86" s="1"/>
      <c r="L86" s="1"/>
      <c r="M86" s="1"/>
      <c r="N86" s="1"/>
      <c r="O86" s="1"/>
      <c r="P86" s="1" t="e">
        <f>VLOOKUP(G86,'Empwise report_aug'!$B$2:$E$248,4,0)</f>
        <v>#N/A</v>
      </c>
      <c r="Q86" s="1"/>
      <c r="R86" s="1"/>
      <c r="S86" s="1"/>
      <c r="T86" s="1" t="e">
        <f>VLOOKUP(G86,'Empwise report_aug'!$B$2:$E$248,3,FALSE)</f>
        <v>#N/A</v>
      </c>
      <c r="U86" s="1"/>
      <c r="V86" s="1"/>
      <c r="W86" s="39" t="e">
        <f t="shared" si="21"/>
        <v>#N/A</v>
      </c>
      <c r="X86" s="1"/>
      <c r="Y86" s="1"/>
      <c r="Z86" t="e">
        <f>VLOOKUP(G86,'Gold Ornamnet'!$B$4:$E$231,4,FALSE)</f>
        <v>#N/A</v>
      </c>
      <c r="AA86">
        <f>VLOOKUP(G86,'system Report'!$G$1:$Q$219,11,FALSE)</f>
        <v>0</v>
      </c>
      <c r="AB86" t="e">
        <f>VLOOKUP(G86,sys23oct!$H$1:$S$74,11,FALSE)</f>
        <v>#N/A</v>
      </c>
      <c r="AD86" t="e">
        <f t="shared" si="31"/>
        <v>#N/A</v>
      </c>
      <c r="AE86" t="e">
        <f>VLOOKUP(G86,silver!$B$4:$E$117,4,FALSE)</f>
        <v>#N/A</v>
      </c>
      <c r="AF86"/>
      <c r="AG86" t="e">
        <f>VLOOKUP(L86,sys23oct!$H$1:$S$74,11,FALSE)</f>
        <v>#N/A</v>
      </c>
      <c r="AH86"/>
      <c r="AI86" t="e">
        <f>AE86=#REF!</f>
        <v>#N/A</v>
      </c>
      <c r="AJ86" t="e">
        <f>VLOOKUP(G86,'Diamond '!$B$4:$E$1048576,4,FALSE)</f>
        <v>#N/A</v>
      </c>
      <c r="AK86">
        <f>VLOOKUP(G86,'system Report'!$G$1:$V$219,15,FALSE)</f>
        <v>0</v>
      </c>
      <c r="AL86"/>
      <c r="AM86"/>
      <c r="AN86" t="e">
        <f t="shared" si="29"/>
        <v>#N/A</v>
      </c>
      <c r="AO86" t="e">
        <f>VLOOKUP(G86,'gold small ornament'!$B$4:$E$288,4,FALSE)</f>
        <v>#N/A</v>
      </c>
      <c r="AP86">
        <f>VLOOKUP(G86,'system Report'!$G:$AF,25,FALSE)</f>
        <v>0</v>
      </c>
      <c r="AQ86"/>
      <c r="AR86"/>
      <c r="AS86" t="e">
        <f t="shared" si="30"/>
        <v>#N/A</v>
      </c>
      <c r="AT86" t="e">
        <f>VLOOKUP(G86,'star gold'!$B$4:$G$265,4,FALSE)</f>
        <v>#N/A</v>
      </c>
      <c r="AU86">
        <f>VLOOKUP(G86,'system Report'!G84:AJ302,27,FALSE)</f>
        <v>0</v>
      </c>
      <c r="AW86" t="e">
        <f t="shared" si="22"/>
        <v>#N/A</v>
      </c>
      <c r="BA86" t="e">
        <f>VLOOKUP(G86,'star silver'!$B$4:$G$93,4,FALSE)</f>
        <v>#N/A</v>
      </c>
      <c r="BB86">
        <f>VLOOKUP(G86,'system Report'!G84:AI302,29,FALSE)</f>
        <v>0</v>
      </c>
      <c r="BD86" t="e">
        <f t="shared" si="23"/>
        <v>#N/A</v>
      </c>
    </row>
    <row r="87" hidden="1" spans="1:56">
      <c r="A87" s="1" t="s">
        <v>58</v>
      </c>
      <c r="B87" s="5" t="s">
        <v>21</v>
      </c>
      <c r="C87" s="1">
        <v>10</v>
      </c>
      <c r="D87" s="10">
        <v>45528</v>
      </c>
      <c r="E87" s="1">
        <v>148</v>
      </c>
      <c r="F87" s="1" t="s">
        <v>168</v>
      </c>
      <c r="G87" s="1">
        <v>3666</v>
      </c>
      <c r="H87" s="1" t="s">
        <v>65</v>
      </c>
      <c r="I87" s="1" t="s">
        <v>61</v>
      </c>
      <c r="J87" s="1"/>
      <c r="K87" s="1"/>
      <c r="L87" s="1"/>
      <c r="M87" s="1"/>
      <c r="N87" s="1"/>
      <c r="O87" s="1"/>
      <c r="P87" s="1" t="e">
        <f>VLOOKUP(G87,'Empwise report_aug'!$B$2:$E$248,4,0)</f>
        <v>#N/A</v>
      </c>
      <c r="Q87" s="1"/>
      <c r="R87" s="1"/>
      <c r="S87" s="1"/>
      <c r="T87" s="1" t="e">
        <f>VLOOKUP(G87,'Empwise report_aug'!$B$2:$E$248,3,FALSE)</f>
        <v>#N/A</v>
      </c>
      <c r="U87" s="1"/>
      <c r="V87" s="1"/>
      <c r="W87" s="39" t="e">
        <f t="shared" si="21"/>
        <v>#N/A</v>
      </c>
      <c r="X87" s="1"/>
      <c r="Y87" s="1"/>
      <c r="Z87" t="e">
        <f>VLOOKUP(G87,'Gold Ornamnet'!$B$4:$E$231,4,FALSE)</f>
        <v>#N/A</v>
      </c>
      <c r="AA87">
        <f>VLOOKUP(G87,'system Report'!$G$1:$Q$219,11,FALSE)</f>
        <v>0</v>
      </c>
      <c r="AB87" t="e">
        <f>VLOOKUP(G87,sys23oct!$H$1:$S$74,11,FALSE)</f>
        <v>#N/A</v>
      </c>
      <c r="AD87" t="e">
        <f t="shared" si="31"/>
        <v>#N/A</v>
      </c>
      <c r="AE87" t="e">
        <f>VLOOKUP(G87,silver!$B$4:$E$117,4,FALSE)</f>
        <v>#N/A</v>
      </c>
      <c r="AF87"/>
      <c r="AG87" t="e">
        <f>VLOOKUP(L87,sys23oct!$H$1:$S$74,11,FALSE)</f>
        <v>#N/A</v>
      </c>
      <c r="AH87"/>
      <c r="AI87" t="e">
        <f>AE87=#REF!</f>
        <v>#N/A</v>
      </c>
      <c r="AJ87" t="e">
        <f>VLOOKUP(G87,'Diamond '!$B$4:$E$1048576,4,FALSE)</f>
        <v>#N/A</v>
      </c>
      <c r="AK87">
        <f>VLOOKUP(G87,'system Report'!$G$1:$V$219,15,FALSE)</f>
        <v>0</v>
      </c>
      <c r="AL87"/>
      <c r="AM87"/>
      <c r="AN87" t="e">
        <f t="shared" si="29"/>
        <v>#N/A</v>
      </c>
      <c r="AO87" t="e">
        <f>VLOOKUP(G87,'gold small ornament'!$B$4:$E$288,4,FALSE)</f>
        <v>#N/A</v>
      </c>
      <c r="AP87">
        <f>VLOOKUP(G87,'system Report'!$G:$AF,25,FALSE)</f>
        <v>0</v>
      </c>
      <c r="AQ87"/>
      <c r="AR87"/>
      <c r="AS87" t="e">
        <f t="shared" si="30"/>
        <v>#N/A</v>
      </c>
      <c r="AT87" t="e">
        <f>VLOOKUP(G87,'star gold'!$B$4:$G$265,4,FALSE)</f>
        <v>#N/A</v>
      </c>
      <c r="AU87">
        <f>VLOOKUP(G87,'system Report'!G85:AJ303,27,FALSE)</f>
        <v>0</v>
      </c>
      <c r="AW87" t="e">
        <f t="shared" si="22"/>
        <v>#N/A</v>
      </c>
      <c r="BA87" t="e">
        <f>VLOOKUP(G87,'star silver'!$B$4:$G$93,4,FALSE)</f>
        <v>#N/A</v>
      </c>
      <c r="BB87">
        <f>VLOOKUP(G87,'system Report'!G85:AI303,29,FALSE)</f>
        <v>0</v>
      </c>
      <c r="BD87" t="e">
        <f t="shared" si="23"/>
        <v>#N/A</v>
      </c>
    </row>
    <row r="88" hidden="1" spans="1:56">
      <c r="A88" s="1" t="s">
        <v>58</v>
      </c>
      <c r="B88" s="5" t="s">
        <v>21</v>
      </c>
      <c r="C88" s="1">
        <v>10</v>
      </c>
      <c r="D88" s="10">
        <v>45528</v>
      </c>
      <c r="E88" s="1">
        <v>148</v>
      </c>
      <c r="F88" s="1" t="s">
        <v>169</v>
      </c>
      <c r="G88" s="1">
        <v>5000</v>
      </c>
      <c r="H88" s="1" t="s">
        <v>65</v>
      </c>
      <c r="I88" s="1" t="s">
        <v>61</v>
      </c>
      <c r="J88" s="1"/>
      <c r="K88" s="1"/>
      <c r="L88" s="1"/>
      <c r="M88" s="1"/>
      <c r="N88" s="1"/>
      <c r="O88" s="1"/>
      <c r="P88" s="1" t="e">
        <f>VLOOKUP(G88,'Empwise report_aug'!$B$2:$E$248,4,0)</f>
        <v>#N/A</v>
      </c>
      <c r="Q88" s="1"/>
      <c r="R88" s="1"/>
      <c r="S88" s="1"/>
      <c r="T88" s="1" t="e">
        <f>VLOOKUP(G88,'Empwise report_aug'!$B$2:$E$248,3,FALSE)</f>
        <v>#N/A</v>
      </c>
      <c r="U88" s="1"/>
      <c r="V88" s="1"/>
      <c r="W88" s="39" t="e">
        <f t="shared" si="21"/>
        <v>#N/A</v>
      </c>
      <c r="X88" s="1"/>
      <c r="Y88" s="1"/>
      <c r="Z88" t="e">
        <f>VLOOKUP(G88,'Gold Ornamnet'!$B$4:$E$231,4,FALSE)</f>
        <v>#N/A</v>
      </c>
      <c r="AA88">
        <f>VLOOKUP(G88,'system Report'!$G$1:$Q$219,11,FALSE)</f>
        <v>0</v>
      </c>
      <c r="AB88" t="e">
        <f>VLOOKUP(G88,sys23oct!$H$1:$S$74,11,FALSE)</f>
        <v>#N/A</v>
      </c>
      <c r="AD88" t="e">
        <f t="shared" si="31"/>
        <v>#N/A</v>
      </c>
      <c r="AE88" t="e">
        <f>VLOOKUP(G88,silver!$B$4:$E$117,4,FALSE)</f>
        <v>#N/A</v>
      </c>
      <c r="AF88"/>
      <c r="AG88" t="e">
        <f>VLOOKUP(L88,sys23oct!$H$1:$S$74,11,FALSE)</f>
        <v>#N/A</v>
      </c>
      <c r="AH88"/>
      <c r="AI88" t="e">
        <f>AE88=#REF!</f>
        <v>#N/A</v>
      </c>
      <c r="AJ88" t="e">
        <f>VLOOKUP(G88,'Diamond '!$B$4:$E$1048576,4,FALSE)</f>
        <v>#N/A</v>
      </c>
      <c r="AK88">
        <f>VLOOKUP(G88,'system Report'!$G$1:$V$219,15,FALSE)</f>
        <v>0</v>
      </c>
      <c r="AL88"/>
      <c r="AM88"/>
      <c r="AN88" t="e">
        <f t="shared" si="29"/>
        <v>#N/A</v>
      </c>
      <c r="AO88" t="e">
        <f>VLOOKUP(G88,'gold small ornament'!$B$4:$E$288,4,FALSE)</f>
        <v>#N/A</v>
      </c>
      <c r="AP88">
        <f>VLOOKUP(G88,'system Report'!$G:$AF,25,FALSE)</f>
        <v>0</v>
      </c>
      <c r="AQ88"/>
      <c r="AR88"/>
      <c r="AS88" t="e">
        <f t="shared" si="30"/>
        <v>#N/A</v>
      </c>
      <c r="AT88" t="e">
        <f>VLOOKUP(G88,'star gold'!$B$4:$G$265,4,FALSE)</f>
        <v>#N/A</v>
      </c>
      <c r="AU88">
        <f>VLOOKUP(G88,'system Report'!G86:AJ304,27,FALSE)</f>
        <v>0</v>
      </c>
      <c r="AW88" t="e">
        <f t="shared" si="22"/>
        <v>#N/A</v>
      </c>
      <c r="BA88" t="e">
        <f>VLOOKUP(G88,'star silver'!$B$4:$G$93,4,FALSE)</f>
        <v>#N/A</v>
      </c>
      <c r="BB88">
        <f>VLOOKUP(G88,'system Report'!G86:AI304,29,FALSE)</f>
        <v>0</v>
      </c>
      <c r="BD88" t="e">
        <f t="shared" si="23"/>
        <v>#N/A</v>
      </c>
    </row>
    <row r="89" hidden="1" spans="1:56">
      <c r="A89" s="1" t="s">
        <v>58</v>
      </c>
      <c r="B89" s="5" t="s">
        <v>21</v>
      </c>
      <c r="C89" s="1">
        <v>10</v>
      </c>
      <c r="D89" s="10">
        <v>45528</v>
      </c>
      <c r="E89" s="1">
        <v>148</v>
      </c>
      <c r="F89" s="1" t="s">
        <v>170</v>
      </c>
      <c r="G89" s="1">
        <v>2683</v>
      </c>
      <c r="H89" s="1" t="s">
        <v>65</v>
      </c>
      <c r="I89" s="1" t="s">
        <v>86</v>
      </c>
      <c r="J89" s="1"/>
      <c r="K89" s="1"/>
      <c r="L89" s="1"/>
      <c r="M89" s="1"/>
      <c r="N89" s="1"/>
      <c r="O89" s="1"/>
      <c r="P89" s="1" t="e">
        <f>VLOOKUP(G89,'Empwise report_aug'!$B$2:$E$248,4,0)</f>
        <v>#N/A</v>
      </c>
      <c r="Q89" s="1"/>
      <c r="R89" s="1"/>
      <c r="S89" s="1"/>
      <c r="T89" s="1" t="e">
        <f>VLOOKUP(G89,'Empwise report_aug'!$B$2:$E$248,3,FALSE)</f>
        <v>#N/A</v>
      </c>
      <c r="U89" s="1"/>
      <c r="V89" s="1"/>
      <c r="W89" s="39" t="e">
        <f t="shared" si="21"/>
        <v>#N/A</v>
      </c>
      <c r="X89" s="1"/>
      <c r="Y89" s="1"/>
      <c r="Z89" t="e">
        <f>VLOOKUP(G89,'Gold Ornamnet'!$B$4:$E$231,4,FALSE)</f>
        <v>#N/A</v>
      </c>
      <c r="AA89">
        <f>VLOOKUP(G89,'system Report'!$G$1:$Q$219,11,FALSE)</f>
        <v>0</v>
      </c>
      <c r="AB89" t="e">
        <f>VLOOKUP(G89,sys23oct!$H$1:$S$74,11,FALSE)</f>
        <v>#N/A</v>
      </c>
      <c r="AD89" t="e">
        <f t="shared" si="31"/>
        <v>#N/A</v>
      </c>
      <c r="AE89" t="e">
        <f>VLOOKUP(G89,silver!$B$4:$E$117,4,FALSE)</f>
        <v>#N/A</v>
      </c>
      <c r="AF89"/>
      <c r="AG89" t="e">
        <f>VLOOKUP(L89,sys23oct!$H$1:$S$74,11,FALSE)</f>
        <v>#N/A</v>
      </c>
      <c r="AH89"/>
      <c r="AI89" t="e">
        <f>AE89=#REF!</f>
        <v>#N/A</v>
      </c>
      <c r="AJ89" t="e">
        <f>VLOOKUP(G89,'Diamond '!$B$4:$E$1048576,4,FALSE)</f>
        <v>#N/A</v>
      </c>
      <c r="AK89">
        <f>VLOOKUP(G89,'system Report'!$G$1:$V$219,15,FALSE)</f>
        <v>0</v>
      </c>
      <c r="AL89"/>
      <c r="AM89"/>
      <c r="AN89" t="e">
        <f t="shared" si="29"/>
        <v>#N/A</v>
      </c>
      <c r="AO89" t="e">
        <f>VLOOKUP(G89,'gold small ornament'!$B$4:$E$288,4,FALSE)</f>
        <v>#N/A</v>
      </c>
      <c r="AP89">
        <f>VLOOKUP(G89,'system Report'!$G:$AF,25,FALSE)</f>
        <v>0</v>
      </c>
      <c r="AQ89"/>
      <c r="AR89"/>
      <c r="AS89" t="e">
        <f t="shared" si="30"/>
        <v>#N/A</v>
      </c>
      <c r="AT89" t="e">
        <f>VLOOKUP(G89,'star gold'!$B$4:$G$265,4,FALSE)</f>
        <v>#N/A</v>
      </c>
      <c r="AU89">
        <f>VLOOKUP(G89,'system Report'!G87:AJ305,27,FALSE)</f>
        <v>0</v>
      </c>
      <c r="AW89" t="e">
        <f t="shared" si="22"/>
        <v>#N/A</v>
      </c>
      <c r="BA89" t="e">
        <f>VLOOKUP(G89,'star silver'!$B$4:$G$93,4,FALSE)</f>
        <v>#N/A</v>
      </c>
      <c r="BB89">
        <f>VLOOKUP(G89,'system Report'!G87:AI305,29,FALSE)</f>
        <v>0</v>
      </c>
      <c r="BD89" t="e">
        <f t="shared" si="23"/>
        <v>#N/A</v>
      </c>
    </row>
    <row r="90" hidden="1" spans="1:56">
      <c r="A90" s="1" t="s">
        <v>58</v>
      </c>
      <c r="B90" s="5" t="s">
        <v>21</v>
      </c>
      <c r="C90" s="1">
        <v>10</v>
      </c>
      <c r="D90" s="10">
        <v>45528</v>
      </c>
      <c r="E90" s="1">
        <v>148</v>
      </c>
      <c r="F90" s="1" t="s">
        <v>171</v>
      </c>
      <c r="G90" s="1">
        <v>2736</v>
      </c>
      <c r="H90" s="1" t="s">
        <v>65</v>
      </c>
      <c r="I90" s="1" t="s">
        <v>172</v>
      </c>
      <c r="J90" s="1"/>
      <c r="K90" s="1"/>
      <c r="L90" s="1"/>
      <c r="M90" s="1"/>
      <c r="N90" s="1"/>
      <c r="O90" s="1"/>
      <c r="P90" s="1" t="e">
        <f>VLOOKUP(G90,'Empwise report_aug'!$B$2:$E$248,4,0)</f>
        <v>#N/A</v>
      </c>
      <c r="Q90" s="1"/>
      <c r="R90" s="1"/>
      <c r="S90" s="1"/>
      <c r="T90" s="1" t="e">
        <f>VLOOKUP(G90,'Empwise report_aug'!$B$2:$E$248,3,FALSE)</f>
        <v>#N/A</v>
      </c>
      <c r="U90" s="1"/>
      <c r="V90" s="1"/>
      <c r="W90" s="39" t="e">
        <f t="shared" si="21"/>
        <v>#N/A</v>
      </c>
      <c r="X90" s="1"/>
      <c r="Y90" s="1"/>
      <c r="Z90" t="e">
        <f>VLOOKUP(G90,'Gold Ornamnet'!$B$4:$E$231,4,FALSE)</f>
        <v>#N/A</v>
      </c>
      <c r="AA90">
        <f>VLOOKUP(G90,'system Report'!$G$1:$Q$219,11,FALSE)</f>
        <v>0</v>
      </c>
      <c r="AB90" t="e">
        <f>VLOOKUP(G90,sys23oct!$H$1:$S$74,11,FALSE)</f>
        <v>#N/A</v>
      </c>
      <c r="AD90" t="e">
        <f t="shared" si="31"/>
        <v>#N/A</v>
      </c>
      <c r="AE90" t="e">
        <f>VLOOKUP(G90,silver!$B$4:$E$117,4,FALSE)</f>
        <v>#N/A</v>
      </c>
      <c r="AF90"/>
      <c r="AG90" t="e">
        <f>VLOOKUP(L90,sys23oct!$H$1:$S$74,11,FALSE)</f>
        <v>#N/A</v>
      </c>
      <c r="AH90"/>
      <c r="AI90" t="e">
        <f>AE90=#REF!</f>
        <v>#N/A</v>
      </c>
      <c r="AJ90" t="e">
        <f>VLOOKUP(G90,'Diamond '!$B$4:$E$1048576,4,FALSE)</f>
        <v>#N/A</v>
      </c>
      <c r="AK90">
        <f>VLOOKUP(G90,'system Report'!$G$1:$V$219,15,FALSE)</f>
        <v>0</v>
      </c>
      <c r="AL90"/>
      <c r="AM90"/>
      <c r="AN90" t="e">
        <f t="shared" si="29"/>
        <v>#N/A</v>
      </c>
      <c r="AO90" t="e">
        <f>VLOOKUP(G90,'gold small ornament'!$B$4:$E$288,4,FALSE)</f>
        <v>#N/A</v>
      </c>
      <c r="AP90">
        <f>VLOOKUP(G90,'system Report'!$G:$AF,25,FALSE)</f>
        <v>0</v>
      </c>
      <c r="AQ90"/>
      <c r="AR90"/>
      <c r="AS90" t="e">
        <f t="shared" si="30"/>
        <v>#N/A</v>
      </c>
      <c r="AT90" t="e">
        <f>VLOOKUP(G90,'star gold'!$B$4:$G$265,4,FALSE)</f>
        <v>#N/A</v>
      </c>
      <c r="AU90">
        <f>VLOOKUP(G90,'system Report'!G88:AJ306,27,FALSE)</f>
        <v>0</v>
      </c>
      <c r="AW90" t="e">
        <f t="shared" si="22"/>
        <v>#N/A</v>
      </c>
      <c r="BA90" t="e">
        <f>VLOOKUP(G90,'star silver'!$B$4:$G$93,4,FALSE)</f>
        <v>#N/A</v>
      </c>
      <c r="BB90">
        <f>VLOOKUP(G90,'system Report'!G88:AI306,29,FALSE)</f>
        <v>0</v>
      </c>
      <c r="BD90" t="e">
        <f t="shared" si="23"/>
        <v>#N/A</v>
      </c>
    </row>
    <row r="91" hidden="1" spans="1:56">
      <c r="A91" s="1" t="s">
        <v>58</v>
      </c>
      <c r="B91" s="5" t="s">
        <v>21</v>
      </c>
      <c r="C91" s="1">
        <v>10</v>
      </c>
      <c r="D91" s="10">
        <v>45528</v>
      </c>
      <c r="E91" s="1">
        <v>148</v>
      </c>
      <c r="F91" s="1" t="s">
        <v>173</v>
      </c>
      <c r="G91" s="1">
        <v>2778</v>
      </c>
      <c r="H91" s="1" t="s">
        <v>65</v>
      </c>
      <c r="I91" s="1" t="s">
        <v>88</v>
      </c>
      <c r="J91" s="1"/>
      <c r="K91" s="1"/>
      <c r="L91" s="1"/>
      <c r="M91" s="1"/>
      <c r="N91" s="1"/>
      <c r="O91" s="1"/>
      <c r="P91" s="1" t="e">
        <f>VLOOKUP(G91,'Empwise report_aug'!$B$2:$E$248,4,0)</f>
        <v>#N/A</v>
      </c>
      <c r="Q91" s="1"/>
      <c r="R91" s="1"/>
      <c r="S91" s="1"/>
      <c r="T91" s="1" t="e">
        <f>VLOOKUP(G91,'Empwise report_aug'!$B$2:$E$248,3,FALSE)</f>
        <v>#N/A</v>
      </c>
      <c r="U91" s="1"/>
      <c r="V91" s="1"/>
      <c r="W91" s="39" t="e">
        <f t="shared" si="21"/>
        <v>#N/A</v>
      </c>
      <c r="X91" s="1"/>
      <c r="Y91" s="1"/>
      <c r="Z91" t="e">
        <f>VLOOKUP(G91,'Gold Ornamnet'!$B$4:$E$231,4,FALSE)</f>
        <v>#N/A</v>
      </c>
      <c r="AA91">
        <f>VLOOKUP(G91,'system Report'!$G$1:$Q$219,11,FALSE)</f>
        <v>0</v>
      </c>
      <c r="AB91" t="e">
        <f>VLOOKUP(G91,sys23oct!$H$1:$S$74,11,FALSE)</f>
        <v>#N/A</v>
      </c>
      <c r="AD91" t="e">
        <f t="shared" si="31"/>
        <v>#N/A</v>
      </c>
      <c r="AE91" t="e">
        <f>VLOOKUP(G91,silver!$B$4:$E$117,4,FALSE)</f>
        <v>#N/A</v>
      </c>
      <c r="AF91"/>
      <c r="AG91" t="e">
        <f>VLOOKUP(L91,sys23oct!$H$1:$S$74,11,FALSE)</f>
        <v>#N/A</v>
      </c>
      <c r="AH91"/>
      <c r="AI91" t="e">
        <f>AE91=#REF!</f>
        <v>#N/A</v>
      </c>
      <c r="AJ91" t="e">
        <f>VLOOKUP(G91,'Diamond '!$B$4:$E$1048576,4,FALSE)</f>
        <v>#N/A</v>
      </c>
      <c r="AK91">
        <f>VLOOKUP(G91,'system Report'!$G$1:$V$219,15,FALSE)</f>
        <v>0</v>
      </c>
      <c r="AL91"/>
      <c r="AM91"/>
      <c r="AN91" t="e">
        <f t="shared" si="29"/>
        <v>#N/A</v>
      </c>
      <c r="AO91" t="e">
        <f>VLOOKUP(G91,'gold small ornament'!$B$4:$E$288,4,FALSE)</f>
        <v>#N/A</v>
      </c>
      <c r="AP91">
        <f>VLOOKUP(G91,'system Report'!$G:$AF,25,FALSE)</f>
        <v>0</v>
      </c>
      <c r="AQ91"/>
      <c r="AR91"/>
      <c r="AS91" t="e">
        <f t="shared" si="30"/>
        <v>#N/A</v>
      </c>
      <c r="AT91" t="e">
        <f>VLOOKUP(G91,'star gold'!$B$4:$G$265,4,FALSE)</f>
        <v>#N/A</v>
      </c>
      <c r="AU91">
        <f>VLOOKUP(G91,'system Report'!G89:AJ307,27,FALSE)</f>
        <v>0</v>
      </c>
      <c r="AW91" t="e">
        <f t="shared" si="22"/>
        <v>#N/A</v>
      </c>
      <c r="BA91" t="e">
        <f>VLOOKUP(G91,'star silver'!$B$4:$G$93,4,FALSE)</f>
        <v>#N/A</v>
      </c>
      <c r="BB91">
        <f>VLOOKUP(G91,'system Report'!G89:AI307,29,FALSE)</f>
        <v>0</v>
      </c>
      <c r="BD91" t="e">
        <f t="shared" si="23"/>
        <v>#N/A</v>
      </c>
    </row>
    <row r="92" hidden="1" spans="1:56">
      <c r="A92" s="1" t="s">
        <v>58</v>
      </c>
      <c r="B92" s="5" t="s">
        <v>21</v>
      </c>
      <c r="C92" s="1">
        <v>10</v>
      </c>
      <c r="D92" s="10">
        <v>45528</v>
      </c>
      <c r="E92" s="1">
        <v>148</v>
      </c>
      <c r="F92" s="1" t="s">
        <v>174</v>
      </c>
      <c r="G92" s="1">
        <v>2673</v>
      </c>
      <c r="H92" s="1" t="s">
        <v>65</v>
      </c>
      <c r="I92" s="1" t="s">
        <v>175</v>
      </c>
      <c r="J92" s="1"/>
      <c r="K92" s="1"/>
      <c r="L92" s="1"/>
      <c r="M92" s="1"/>
      <c r="N92" s="1"/>
      <c r="O92" s="1"/>
      <c r="P92" s="1" t="e">
        <f>VLOOKUP(G92,'Empwise report_aug'!$B$2:$E$248,4,0)</f>
        <v>#N/A</v>
      </c>
      <c r="Q92" s="1"/>
      <c r="R92" s="1"/>
      <c r="S92" s="1"/>
      <c r="T92" s="1" t="e">
        <f>VLOOKUP(G92,'Empwise report_aug'!$B$2:$E$248,3,FALSE)</f>
        <v>#N/A</v>
      </c>
      <c r="U92" s="1"/>
      <c r="V92" s="1"/>
      <c r="W92" s="39" t="e">
        <f t="shared" si="21"/>
        <v>#N/A</v>
      </c>
      <c r="X92" s="1"/>
      <c r="Y92" s="1"/>
      <c r="Z92" t="e">
        <f>VLOOKUP(G92,'Gold Ornamnet'!$B$4:$E$231,4,FALSE)</f>
        <v>#N/A</v>
      </c>
      <c r="AA92">
        <f>VLOOKUP(G92,'system Report'!$G$1:$Q$219,11,FALSE)</f>
        <v>0</v>
      </c>
      <c r="AB92" t="e">
        <f>VLOOKUP(G92,sys23oct!$H$1:$S$74,11,FALSE)</f>
        <v>#N/A</v>
      </c>
      <c r="AD92" t="e">
        <f t="shared" si="31"/>
        <v>#N/A</v>
      </c>
      <c r="AE92" t="e">
        <f>VLOOKUP(G92,silver!$B$4:$E$117,4,FALSE)</f>
        <v>#N/A</v>
      </c>
      <c r="AF92"/>
      <c r="AG92" t="e">
        <f>VLOOKUP(L92,sys23oct!$H$1:$S$74,11,FALSE)</f>
        <v>#N/A</v>
      </c>
      <c r="AH92"/>
      <c r="AI92" t="e">
        <f>AE92=#REF!</f>
        <v>#N/A</v>
      </c>
      <c r="AJ92" t="e">
        <f>VLOOKUP(G92,'Diamond '!$B$4:$E$1048576,4,FALSE)</f>
        <v>#N/A</v>
      </c>
      <c r="AK92">
        <f>VLOOKUP(G92,'system Report'!$G$1:$V$219,15,FALSE)</f>
        <v>0</v>
      </c>
      <c r="AL92"/>
      <c r="AM92"/>
      <c r="AN92" t="e">
        <f t="shared" si="29"/>
        <v>#N/A</v>
      </c>
      <c r="AO92" t="e">
        <f>VLOOKUP(G92,'gold small ornament'!$B$4:$E$288,4,FALSE)</f>
        <v>#N/A</v>
      </c>
      <c r="AP92">
        <f>VLOOKUP(G92,'system Report'!$G:$AF,25,FALSE)</f>
        <v>0</v>
      </c>
      <c r="AQ92"/>
      <c r="AR92"/>
      <c r="AS92" t="e">
        <f t="shared" si="30"/>
        <v>#N/A</v>
      </c>
      <c r="AT92" t="e">
        <f>VLOOKUP(G92,'star gold'!$B$4:$G$265,4,FALSE)</f>
        <v>#N/A</v>
      </c>
      <c r="AU92">
        <f>VLOOKUP(G92,'system Report'!G90:AJ308,27,FALSE)</f>
        <v>0</v>
      </c>
      <c r="AW92" t="e">
        <f t="shared" si="22"/>
        <v>#N/A</v>
      </c>
      <c r="BA92" t="e">
        <f>VLOOKUP(G92,'star silver'!$B$4:$G$93,4,FALSE)</f>
        <v>#N/A</v>
      </c>
      <c r="BB92">
        <f>VLOOKUP(G92,'system Report'!G90:AI308,29,FALSE)</f>
        <v>0</v>
      </c>
      <c r="BD92" t="e">
        <f t="shared" si="23"/>
        <v>#N/A</v>
      </c>
    </row>
    <row r="93" hidden="1" spans="1:56">
      <c r="A93" s="1" t="s">
        <v>58</v>
      </c>
      <c r="B93" s="5" t="s">
        <v>21</v>
      </c>
      <c r="C93" s="1">
        <v>10</v>
      </c>
      <c r="D93" s="10">
        <v>45528</v>
      </c>
      <c r="E93" s="1">
        <v>148</v>
      </c>
      <c r="F93" s="1" t="s">
        <v>176</v>
      </c>
      <c r="G93" s="1">
        <v>2682</v>
      </c>
      <c r="H93" s="1" t="s">
        <v>65</v>
      </c>
      <c r="I93" s="1" t="s">
        <v>175</v>
      </c>
      <c r="J93" s="1"/>
      <c r="K93" s="1"/>
      <c r="L93" s="1"/>
      <c r="M93" s="1"/>
      <c r="N93" s="1"/>
      <c r="O93" s="1"/>
      <c r="P93" s="1" t="e">
        <f>VLOOKUP(G93,'Empwise report_aug'!$B$2:$E$248,4,0)</f>
        <v>#N/A</v>
      </c>
      <c r="Q93" s="1"/>
      <c r="R93" s="1"/>
      <c r="S93" s="1"/>
      <c r="T93" s="1" t="e">
        <f>VLOOKUP(G93,'Empwise report_aug'!$B$2:$E$248,3,FALSE)</f>
        <v>#N/A</v>
      </c>
      <c r="U93" s="1"/>
      <c r="V93" s="1"/>
      <c r="W93" s="39" t="e">
        <f t="shared" si="21"/>
        <v>#N/A</v>
      </c>
      <c r="X93" s="1"/>
      <c r="Y93" s="1"/>
      <c r="Z93" t="e">
        <f>VLOOKUP(G93,'Gold Ornamnet'!$B$4:$E$231,4,FALSE)</f>
        <v>#N/A</v>
      </c>
      <c r="AA93">
        <f>VLOOKUP(G93,'system Report'!$G$1:$Q$219,11,FALSE)</f>
        <v>0</v>
      </c>
      <c r="AB93" t="e">
        <f>VLOOKUP(G93,sys23oct!$H$1:$S$74,11,FALSE)</f>
        <v>#N/A</v>
      </c>
      <c r="AD93" t="e">
        <f t="shared" si="31"/>
        <v>#N/A</v>
      </c>
      <c r="AE93" t="e">
        <f>VLOOKUP(G93,silver!$B$4:$E$117,4,FALSE)</f>
        <v>#N/A</v>
      </c>
      <c r="AF93"/>
      <c r="AG93" t="e">
        <f>VLOOKUP(L93,sys23oct!$H$1:$S$74,11,FALSE)</f>
        <v>#N/A</v>
      </c>
      <c r="AH93"/>
      <c r="AI93" t="e">
        <f>AE93=#REF!</f>
        <v>#N/A</v>
      </c>
      <c r="AJ93" t="e">
        <f>VLOOKUP(G93,'Diamond '!$B$4:$E$1048576,4,FALSE)</f>
        <v>#N/A</v>
      </c>
      <c r="AK93">
        <f>VLOOKUP(G93,'system Report'!$G$1:$V$219,15,FALSE)</f>
        <v>0</v>
      </c>
      <c r="AL93"/>
      <c r="AM93"/>
      <c r="AN93" t="e">
        <f t="shared" si="29"/>
        <v>#N/A</v>
      </c>
      <c r="AO93" t="e">
        <f>VLOOKUP(G93,'gold small ornament'!$B$4:$E$288,4,FALSE)</f>
        <v>#N/A</v>
      </c>
      <c r="AP93">
        <f>VLOOKUP(G93,'system Report'!$G:$AF,25,FALSE)</f>
        <v>0</v>
      </c>
      <c r="AQ93"/>
      <c r="AR93"/>
      <c r="AS93" t="e">
        <f t="shared" si="30"/>
        <v>#N/A</v>
      </c>
      <c r="AT93" t="e">
        <f>VLOOKUP(G93,'star gold'!$B$4:$G$265,4,FALSE)</f>
        <v>#N/A</v>
      </c>
      <c r="AU93">
        <f>VLOOKUP(G93,'system Report'!G91:AJ309,27,FALSE)</f>
        <v>0</v>
      </c>
      <c r="AW93" t="e">
        <f t="shared" si="22"/>
        <v>#N/A</v>
      </c>
      <c r="BA93" t="e">
        <f>VLOOKUP(G93,'star silver'!$B$4:$G$93,4,FALSE)</f>
        <v>#N/A</v>
      </c>
      <c r="BB93">
        <f>VLOOKUP(G93,'system Report'!G91:AI309,29,FALSE)</f>
        <v>0</v>
      </c>
      <c r="BD93" t="e">
        <f t="shared" si="23"/>
        <v>#N/A</v>
      </c>
    </row>
    <row r="94" hidden="1" spans="1:56">
      <c r="A94" s="1" t="s">
        <v>58</v>
      </c>
      <c r="B94" s="5" t="s">
        <v>21</v>
      </c>
      <c r="C94" s="1">
        <v>10</v>
      </c>
      <c r="D94" s="10">
        <v>45528</v>
      </c>
      <c r="E94" s="1">
        <v>148</v>
      </c>
      <c r="F94" s="1" t="s">
        <v>177</v>
      </c>
      <c r="G94" s="1">
        <v>2785</v>
      </c>
      <c r="H94" s="1" t="s">
        <v>65</v>
      </c>
      <c r="I94" s="1" t="s">
        <v>90</v>
      </c>
      <c r="J94" s="1"/>
      <c r="K94" s="1"/>
      <c r="L94" s="1"/>
      <c r="M94" s="1"/>
      <c r="N94" s="1"/>
      <c r="O94" s="1"/>
      <c r="P94" s="1" t="e">
        <f>VLOOKUP(G94,'Empwise report_aug'!$B$2:$E$248,4,0)</f>
        <v>#N/A</v>
      </c>
      <c r="Q94" s="1"/>
      <c r="R94" s="1"/>
      <c r="S94" s="1"/>
      <c r="T94" s="1" t="e">
        <f>VLOOKUP(G94,'Empwise report_aug'!$B$2:$E$248,3,FALSE)</f>
        <v>#N/A</v>
      </c>
      <c r="U94" s="1"/>
      <c r="V94" s="1"/>
      <c r="W94" s="39" t="e">
        <f t="shared" si="21"/>
        <v>#N/A</v>
      </c>
      <c r="X94" s="1"/>
      <c r="Y94" s="1"/>
      <c r="Z94" t="e">
        <f>VLOOKUP(G94,'Gold Ornamnet'!$B$4:$E$231,4,FALSE)</f>
        <v>#N/A</v>
      </c>
      <c r="AA94">
        <f>VLOOKUP(G94,'system Report'!$G$1:$Q$219,11,FALSE)</f>
        <v>0</v>
      </c>
      <c r="AB94" t="e">
        <f>VLOOKUP(G94,sys23oct!$H$1:$S$74,11,FALSE)</f>
        <v>#N/A</v>
      </c>
      <c r="AD94" t="e">
        <f t="shared" si="31"/>
        <v>#N/A</v>
      </c>
      <c r="AE94" t="e">
        <f>VLOOKUP(G94,silver!$B$4:$E$117,4,FALSE)</f>
        <v>#N/A</v>
      </c>
      <c r="AF94"/>
      <c r="AG94" t="e">
        <f>VLOOKUP(L94,sys23oct!$H$1:$S$74,11,FALSE)</f>
        <v>#N/A</v>
      </c>
      <c r="AH94"/>
      <c r="AI94" t="e">
        <f>AE94=#REF!</f>
        <v>#N/A</v>
      </c>
      <c r="AJ94" t="e">
        <f>VLOOKUP(G94,'Diamond '!$B$4:$E$1048576,4,FALSE)</f>
        <v>#N/A</v>
      </c>
      <c r="AK94">
        <f>VLOOKUP(G94,'system Report'!$G$1:$V$219,15,FALSE)</f>
        <v>0</v>
      </c>
      <c r="AL94"/>
      <c r="AM94"/>
      <c r="AN94" t="e">
        <f t="shared" si="29"/>
        <v>#N/A</v>
      </c>
      <c r="AO94" t="e">
        <f>VLOOKUP(G94,'gold small ornament'!$B$4:$E$288,4,FALSE)</f>
        <v>#N/A</v>
      </c>
      <c r="AP94">
        <f>VLOOKUP(G94,'system Report'!$G:$AF,25,FALSE)</f>
        <v>0</v>
      </c>
      <c r="AQ94"/>
      <c r="AR94"/>
      <c r="AS94" t="e">
        <f t="shared" si="30"/>
        <v>#N/A</v>
      </c>
      <c r="AT94" t="e">
        <f>VLOOKUP(G94,'star gold'!$B$4:$G$265,4,FALSE)</f>
        <v>#N/A</v>
      </c>
      <c r="AU94">
        <f>VLOOKUP(G94,'system Report'!G92:AJ310,27,FALSE)</f>
        <v>0</v>
      </c>
      <c r="AW94" t="e">
        <f t="shared" si="22"/>
        <v>#N/A</v>
      </c>
      <c r="BA94" t="e">
        <f>VLOOKUP(G94,'star silver'!$B$4:$G$93,4,FALSE)</f>
        <v>#N/A</v>
      </c>
      <c r="BB94">
        <f>VLOOKUP(G94,'system Report'!G92:AI310,29,FALSE)</f>
        <v>0</v>
      </c>
      <c r="BD94" t="e">
        <f t="shared" si="23"/>
        <v>#N/A</v>
      </c>
    </row>
    <row r="95" hidden="1" spans="1:56">
      <c r="A95" s="1" t="s">
        <v>58</v>
      </c>
      <c r="B95" s="5" t="s">
        <v>21</v>
      </c>
      <c r="C95" s="1">
        <v>10</v>
      </c>
      <c r="D95" s="10">
        <v>45528</v>
      </c>
      <c r="E95" s="1">
        <v>148</v>
      </c>
      <c r="F95" s="1" t="s">
        <v>178</v>
      </c>
      <c r="G95" s="1">
        <v>4191</v>
      </c>
      <c r="H95" s="1" t="s">
        <v>65</v>
      </c>
      <c r="I95" s="1" t="s">
        <v>90</v>
      </c>
      <c r="J95" s="1"/>
      <c r="K95" s="1"/>
      <c r="L95" s="1"/>
      <c r="M95" s="1"/>
      <c r="N95" s="1"/>
      <c r="O95" s="1"/>
      <c r="P95" s="1" t="e">
        <f>VLOOKUP(G95,'Empwise report_aug'!$B$2:$E$248,4,0)</f>
        <v>#N/A</v>
      </c>
      <c r="Q95" s="1"/>
      <c r="R95" s="1"/>
      <c r="S95" s="1"/>
      <c r="T95" s="1" t="e">
        <f>VLOOKUP(G95,'Empwise report_aug'!$B$2:$E$248,3,FALSE)</f>
        <v>#N/A</v>
      </c>
      <c r="U95" s="1"/>
      <c r="V95" s="1"/>
      <c r="W95" s="39" t="e">
        <f t="shared" si="21"/>
        <v>#N/A</v>
      </c>
      <c r="X95" s="1"/>
      <c r="Y95" s="1"/>
      <c r="Z95" t="e">
        <f>VLOOKUP(G95,'Gold Ornamnet'!$B$4:$E$231,4,FALSE)</f>
        <v>#N/A</v>
      </c>
      <c r="AA95">
        <f>VLOOKUP(G95,'system Report'!$G$1:$Q$219,11,FALSE)</f>
        <v>0</v>
      </c>
      <c r="AB95" t="e">
        <f>VLOOKUP(G95,sys23oct!$H$1:$S$74,11,FALSE)</f>
        <v>#N/A</v>
      </c>
      <c r="AD95" t="e">
        <f t="shared" si="31"/>
        <v>#N/A</v>
      </c>
      <c r="AE95" t="e">
        <f>VLOOKUP(G95,silver!$B$4:$E$117,4,FALSE)</f>
        <v>#N/A</v>
      </c>
      <c r="AF95"/>
      <c r="AG95" t="e">
        <f>VLOOKUP(L95,sys23oct!$H$1:$S$74,11,FALSE)</f>
        <v>#N/A</v>
      </c>
      <c r="AH95"/>
      <c r="AI95" t="e">
        <f>AE95=#REF!</f>
        <v>#N/A</v>
      </c>
      <c r="AJ95" t="e">
        <f>VLOOKUP(G95,'Diamond '!$B$4:$E$1048576,4,FALSE)</f>
        <v>#N/A</v>
      </c>
      <c r="AK95">
        <f>VLOOKUP(G95,'system Report'!$G$1:$V$219,15,FALSE)</f>
        <v>0</v>
      </c>
      <c r="AL95"/>
      <c r="AM95"/>
      <c r="AN95" t="e">
        <f t="shared" si="29"/>
        <v>#N/A</v>
      </c>
      <c r="AO95" t="e">
        <f>VLOOKUP(G95,'gold small ornament'!$B$4:$E$288,4,FALSE)</f>
        <v>#N/A</v>
      </c>
      <c r="AP95">
        <f>VLOOKUP(G95,'system Report'!$G:$AF,25,FALSE)</f>
        <v>0</v>
      </c>
      <c r="AQ95"/>
      <c r="AR95"/>
      <c r="AS95" t="e">
        <f t="shared" si="30"/>
        <v>#N/A</v>
      </c>
      <c r="AT95" t="e">
        <f>VLOOKUP(G95,'star gold'!$B$4:$G$265,4,FALSE)</f>
        <v>#N/A</v>
      </c>
      <c r="AU95">
        <f>VLOOKUP(G95,'system Report'!G93:AJ311,27,FALSE)</f>
        <v>0</v>
      </c>
      <c r="AW95" t="e">
        <f t="shared" si="22"/>
        <v>#N/A</v>
      </c>
      <c r="BA95" t="e">
        <f>VLOOKUP(G95,'star silver'!$B$4:$G$93,4,FALSE)</f>
        <v>#N/A</v>
      </c>
      <c r="BB95">
        <f>VLOOKUP(G95,'system Report'!G93:AI311,29,FALSE)</f>
        <v>0</v>
      </c>
      <c r="BD95" t="e">
        <f t="shared" si="23"/>
        <v>#N/A</v>
      </c>
    </row>
    <row r="96" hidden="1" spans="1:56">
      <c r="A96" s="1" t="s">
        <v>58</v>
      </c>
      <c r="B96" s="5" t="s">
        <v>21</v>
      </c>
      <c r="C96" s="1">
        <v>10</v>
      </c>
      <c r="D96" s="10">
        <v>45528</v>
      </c>
      <c r="E96" s="1">
        <v>148</v>
      </c>
      <c r="F96" s="1" t="s">
        <v>179</v>
      </c>
      <c r="G96" s="1">
        <v>2694</v>
      </c>
      <c r="H96" s="1" t="s">
        <v>97</v>
      </c>
      <c r="I96" s="1" t="s">
        <v>94</v>
      </c>
      <c r="J96" s="1"/>
      <c r="K96" s="1"/>
      <c r="L96" s="1"/>
      <c r="M96" s="1"/>
      <c r="N96" s="1"/>
      <c r="O96" s="1"/>
      <c r="P96" s="1">
        <f>VLOOKUP(G96,'Empwise report_aug'!$B$2:$E$248,4,0)</f>
        <v>7031414.6163</v>
      </c>
      <c r="Q96" s="1"/>
      <c r="R96" s="1" t="e">
        <f>VLOOKUP(F96,sys30oct!$H$1:$T$72,11,FALSE)</f>
        <v>#N/A</v>
      </c>
      <c r="S96" s="1"/>
      <c r="T96" s="1">
        <f>VLOOKUP(G96,'Empwise report_aug'!$B$2:$E$248,3,FALSE)</f>
        <v>8001096.93</v>
      </c>
      <c r="U96" s="1"/>
      <c r="V96" s="1"/>
      <c r="W96" s="39">
        <f t="shared" si="21"/>
        <v>113.790714480869</v>
      </c>
      <c r="X96" s="1"/>
      <c r="Y96" s="1"/>
      <c r="Z96" s="14">
        <f>VLOOKUP(G96,'Gold Ornamnet'!$B$4:$E$231,4,FALSE)</f>
        <v>386.66</v>
      </c>
      <c r="AA96">
        <f>VLOOKUP(G96,'system Report'!$G$1:$Q$219,11,FALSE)</f>
        <v>0</v>
      </c>
      <c r="AB96">
        <f>VLOOKUP(G96,sys23oct!$H$1:$S$74,11,FALSE)</f>
        <v>386.66</v>
      </c>
      <c r="AD96" t="b">
        <f t="shared" si="31"/>
        <v>1</v>
      </c>
      <c r="AE96" t="e">
        <f>VLOOKUP(G96,silver!$B$4:$E$117,4,FALSE)</f>
        <v>#N/A</v>
      </c>
      <c r="AG96" s="14" t="e">
        <f>VLOOKUP(G96,silver!$B$4:$E$118,4,FALSE)</f>
        <v>#N/A</v>
      </c>
      <c r="AH96" s="14"/>
      <c r="AI96" t="e">
        <f t="shared" ref="AI96:AI137" si="32">EXACT(AE96,AG96)</f>
        <v>#N/A</v>
      </c>
      <c r="AJ96">
        <f>VLOOKUP(G96,'Diamond '!$B$4:$E$1048576,4,FALSE)</f>
        <v>5.62</v>
      </c>
      <c r="AK96">
        <f>VLOOKUP(G96,'system Report'!$G$1:$V$219,15,FALSE)</f>
        <v>16.86</v>
      </c>
      <c r="AL96" s="4" t="e">
        <f>VLOOKUP(G96,[1]SIPReport16102024180130!H:V,15,FALSE)</f>
        <v>#N/A</v>
      </c>
      <c r="AM96" s="4">
        <f>VLOOKUP(G96,sys23oct!$H$1:$X$77,15,FALSE)</f>
        <v>5.62</v>
      </c>
      <c r="AN96" t="b">
        <f t="shared" ref="AN96:AN137" si="33">EXACT(AJ96,AM96)</f>
        <v>1</v>
      </c>
      <c r="AO96">
        <f>VLOOKUP(G96,'gold small ornament'!$B$4:$E$288,4,FALSE)</f>
        <v>19.7</v>
      </c>
      <c r="AP96">
        <f>VLOOKUP(G96,'system Report'!$G:$AF,25,FALSE)</f>
        <v>46.8</v>
      </c>
      <c r="AQ96" s="4" t="e">
        <f>VLOOKUP(G96,[1]SIPReport16102024180130!H$1:AG$69,25,FALSE)</f>
        <v>#N/A</v>
      </c>
      <c r="AR96" s="4">
        <f>VLOOKUP(G96,sys23oct!$H:$AG,25,FALSE)</f>
        <v>0</v>
      </c>
      <c r="AS96" t="e">
        <f t="shared" ref="AS96:AS137" si="34">AO96=AQ96</f>
        <v>#N/A</v>
      </c>
      <c r="AT96">
        <f>VLOOKUP(G96,'star gold'!$B$4:$G$265,4,FALSE)</f>
        <v>66.045</v>
      </c>
      <c r="AU96">
        <f>VLOOKUP(G96,'system Report'!G94:AJ312,27,FALSE)</f>
        <v>1351.51</v>
      </c>
      <c r="AW96" t="b">
        <f t="shared" si="22"/>
        <v>0</v>
      </c>
      <c r="BA96" t="e">
        <f>VLOOKUP(G96,'star silver'!$B$4:$G$93,4,FALSE)</f>
        <v>#N/A</v>
      </c>
      <c r="BB96">
        <f>VLOOKUP(G96,'system Report'!G94:AI312,29,FALSE)</f>
        <v>0</v>
      </c>
      <c r="BD96" t="e">
        <f t="shared" si="23"/>
        <v>#N/A</v>
      </c>
    </row>
    <row r="97" hidden="1" spans="1:56">
      <c r="A97" s="1" t="s">
        <v>58</v>
      </c>
      <c r="B97" s="5" t="s">
        <v>21</v>
      </c>
      <c r="C97" s="1">
        <v>10</v>
      </c>
      <c r="D97" s="10">
        <v>45528</v>
      </c>
      <c r="E97" s="1">
        <v>148</v>
      </c>
      <c r="F97" s="1" t="s">
        <v>180</v>
      </c>
      <c r="G97" s="1">
        <v>2700</v>
      </c>
      <c r="H97" s="1" t="s">
        <v>93</v>
      </c>
      <c r="I97" s="1" t="s">
        <v>94</v>
      </c>
      <c r="J97" s="1"/>
      <c r="K97" s="1"/>
      <c r="L97" s="1"/>
      <c r="M97" s="1"/>
      <c r="N97" s="1"/>
      <c r="O97" s="1"/>
      <c r="P97" s="1">
        <f>VLOOKUP(G97,'Empwise report_aug'!$B$2:$E$248,4,0)</f>
        <v>8438482.0382</v>
      </c>
      <c r="Q97" s="1"/>
      <c r="R97" s="1"/>
      <c r="S97" s="1"/>
      <c r="T97" s="1">
        <f>VLOOKUP(G97,'Empwise report_aug'!$B$2:$E$248,3,FALSE)</f>
        <v>9089868.5</v>
      </c>
      <c r="U97" s="1"/>
      <c r="V97" s="1"/>
      <c r="W97" s="39">
        <f t="shared" si="21"/>
        <v>107.719237403733</v>
      </c>
      <c r="X97" s="1"/>
      <c r="Y97" s="1"/>
      <c r="Z97" s="14">
        <f>VLOOKUP(G97,'Gold Ornamnet'!$B$4:$E$231,4,FALSE)</f>
        <v>189.66</v>
      </c>
      <c r="AA97">
        <f>VLOOKUP(G97,'system Report'!$G$1:$Q$219,11,FALSE)</f>
        <v>0</v>
      </c>
      <c r="AB97">
        <f>VLOOKUP(G97,sys23oct!$H$1:$S$74,11,FALSE)</f>
        <v>189.66</v>
      </c>
      <c r="AD97" t="b">
        <f t="shared" si="31"/>
        <v>1</v>
      </c>
      <c r="AE97" t="e">
        <f>VLOOKUP(G97,silver!$B$4:$E$117,4,FALSE)</f>
        <v>#N/A</v>
      </c>
      <c r="AG97" s="14" t="e">
        <f>VLOOKUP(G97,silver!$B$4:$E$118,4,FALSE)</f>
        <v>#N/A</v>
      </c>
      <c r="AH97" s="14"/>
      <c r="AI97" t="e">
        <f t="shared" si="32"/>
        <v>#N/A</v>
      </c>
      <c r="AJ97">
        <f>VLOOKUP(G97,'Diamond '!$B$4:$E$1048576,4,FALSE)</f>
        <v>17.31</v>
      </c>
      <c r="AK97">
        <f>VLOOKUP(G97,'system Report'!$G$1:$V$219,15,FALSE)</f>
        <v>51.93</v>
      </c>
      <c r="AL97" s="4" t="e">
        <f>VLOOKUP(G97,[1]SIPReport16102024180130!H:V,15,FALSE)</f>
        <v>#N/A</v>
      </c>
      <c r="AM97" s="4">
        <f>VLOOKUP(G97,sys23oct!$H$1:$X$77,15,FALSE)</f>
        <v>17.31</v>
      </c>
      <c r="AN97" t="b">
        <f t="shared" si="33"/>
        <v>1</v>
      </c>
      <c r="AO97">
        <f>VLOOKUP(G97,'gold small ornament'!$B$4:$E$288,4,FALSE)</f>
        <v>5.94</v>
      </c>
      <c r="AP97">
        <f>VLOOKUP(G97,'system Report'!$G:$AF,25,FALSE)</f>
        <v>17.82</v>
      </c>
      <c r="AQ97" s="4" t="e">
        <f>VLOOKUP(G97,[1]SIPReport16102024180130!H$1:AG$69,25,FALSE)</f>
        <v>#N/A</v>
      </c>
      <c r="AR97" s="4">
        <f>VLOOKUP(G97,sys23oct!$H:$AG,25,FALSE)</f>
        <v>0</v>
      </c>
      <c r="AS97" t="e">
        <f t="shared" si="34"/>
        <v>#N/A</v>
      </c>
      <c r="AT97">
        <f>VLOOKUP(G97,'star gold'!$B$4:$G$265,4,FALSE)</f>
        <v>134.618</v>
      </c>
      <c r="AU97">
        <f>VLOOKUP(G97,'system Report'!G95:AJ313,27,FALSE)</f>
        <v>1311.97</v>
      </c>
      <c r="AW97" t="b">
        <f t="shared" si="22"/>
        <v>0</v>
      </c>
      <c r="BA97" t="e">
        <f>VLOOKUP(G97,'star silver'!$B$4:$G$93,4,FALSE)</f>
        <v>#N/A</v>
      </c>
      <c r="BB97">
        <f>VLOOKUP(G97,'system Report'!G95:AI313,29,FALSE)</f>
        <v>0</v>
      </c>
      <c r="BD97" t="e">
        <f t="shared" si="23"/>
        <v>#N/A</v>
      </c>
    </row>
    <row r="98" hidden="1" spans="1:56">
      <c r="A98" s="1" t="s">
        <v>58</v>
      </c>
      <c r="B98" s="5" t="s">
        <v>21</v>
      </c>
      <c r="C98" s="1">
        <v>10</v>
      </c>
      <c r="D98" s="10">
        <v>45528</v>
      </c>
      <c r="E98" s="1">
        <v>148</v>
      </c>
      <c r="F98" s="1" t="s">
        <v>181</v>
      </c>
      <c r="G98" s="1">
        <v>2707</v>
      </c>
      <c r="H98" s="1" t="s">
        <v>93</v>
      </c>
      <c r="I98" s="1" t="s">
        <v>94</v>
      </c>
      <c r="J98" s="1"/>
      <c r="K98" s="1"/>
      <c r="L98" s="1"/>
      <c r="M98" s="1"/>
      <c r="N98" s="1"/>
      <c r="O98" s="1"/>
      <c r="P98" s="1">
        <f>VLOOKUP(G98,'Empwise report_aug'!$B$2:$E$248,4,0)</f>
        <v>8438482.0382</v>
      </c>
      <c r="Q98" s="1"/>
      <c r="R98" s="1"/>
      <c r="S98" s="1"/>
      <c r="T98" s="1">
        <f>VLOOKUP(G98,'Empwise report_aug'!$B$2:$E$248,3,FALSE)</f>
        <v>6956658.68</v>
      </c>
      <c r="U98" s="1"/>
      <c r="V98" s="1"/>
      <c r="W98" s="39">
        <f t="shared" si="21"/>
        <v>82.4396929270932</v>
      </c>
      <c r="X98" s="1"/>
      <c r="Y98" s="1"/>
      <c r="Z98" s="14">
        <f>VLOOKUP(G98,'Gold Ornamnet'!$B$4:$E$231,4,FALSE)</f>
        <v>431.09</v>
      </c>
      <c r="AA98">
        <f>VLOOKUP(G98,'system Report'!$G$1:$Q$219,11,FALSE)</f>
        <v>0</v>
      </c>
      <c r="AB98">
        <f>VLOOKUP(G98,sys23oct!$H$1:$S$74,11,FALSE)</f>
        <v>431.09</v>
      </c>
      <c r="AD98" t="b">
        <f t="shared" si="31"/>
        <v>1</v>
      </c>
      <c r="AE98" t="e">
        <f>VLOOKUP(G98,silver!$B$4:$E$117,4,FALSE)</f>
        <v>#N/A</v>
      </c>
      <c r="AG98" s="14" t="e">
        <f>VLOOKUP(G98,silver!$B$4:$E$118,4,FALSE)</f>
        <v>#N/A</v>
      </c>
      <c r="AH98" s="14"/>
      <c r="AI98" t="e">
        <f t="shared" si="32"/>
        <v>#N/A</v>
      </c>
      <c r="AJ98">
        <f>VLOOKUP(G98,'Diamond '!$B$4:$E$1048576,4,FALSE)</f>
        <v>7.59</v>
      </c>
      <c r="AK98">
        <f>VLOOKUP(G98,'system Report'!$G$1:$V$219,15,FALSE)</f>
        <v>22.77</v>
      </c>
      <c r="AL98" s="4" t="e">
        <f>VLOOKUP(G98,[1]SIPReport16102024180130!H:V,15,FALSE)</f>
        <v>#N/A</v>
      </c>
      <c r="AM98" s="4">
        <f>VLOOKUP(G98,sys23oct!$H$1:$X$77,15,FALSE)</f>
        <v>7.59</v>
      </c>
      <c r="AN98" t="b">
        <f t="shared" si="33"/>
        <v>1</v>
      </c>
      <c r="AO98">
        <f>VLOOKUP(G98,'gold small ornament'!$B$4:$E$288,4,FALSE)</f>
        <v>13.44</v>
      </c>
      <c r="AP98">
        <f>VLOOKUP(G98,'system Report'!$G:$AF,25,FALSE)</f>
        <v>40.32</v>
      </c>
      <c r="AQ98" s="4" t="e">
        <f>VLOOKUP(G98,[1]SIPReport16102024180130!H$1:AG$69,25,FALSE)</f>
        <v>#N/A</v>
      </c>
      <c r="AR98" s="4">
        <f>VLOOKUP(G98,sys23oct!$H:$AG,25,FALSE)</f>
        <v>0</v>
      </c>
      <c r="AS98" t="e">
        <f t="shared" si="34"/>
        <v>#N/A</v>
      </c>
      <c r="AT98">
        <f>VLOOKUP(G98,'star gold'!$B$4:$G$265,4,FALSE)</f>
        <v>80.27</v>
      </c>
      <c r="AU98">
        <f>VLOOKUP(G98,'system Report'!G96:AJ314,27,FALSE)</f>
        <v>1197.58</v>
      </c>
      <c r="AW98" t="b">
        <f t="shared" si="22"/>
        <v>0</v>
      </c>
      <c r="BA98" t="e">
        <f>VLOOKUP(G98,'star silver'!$B$4:$G$93,4,FALSE)</f>
        <v>#N/A</v>
      </c>
      <c r="BB98">
        <f>VLOOKUP(G98,'system Report'!G96:AI314,29,FALSE)</f>
        <v>0</v>
      </c>
      <c r="BD98" t="e">
        <f t="shared" si="23"/>
        <v>#N/A</v>
      </c>
    </row>
    <row r="99" hidden="1" spans="1:56">
      <c r="A99" s="1" t="s">
        <v>58</v>
      </c>
      <c r="B99" s="5" t="s">
        <v>21</v>
      </c>
      <c r="C99" s="1">
        <v>10</v>
      </c>
      <c r="D99" s="10">
        <v>45528</v>
      </c>
      <c r="E99" s="1">
        <v>148</v>
      </c>
      <c r="F99" s="1" t="s">
        <v>182</v>
      </c>
      <c r="G99" s="1">
        <v>2709</v>
      </c>
      <c r="H99" s="1" t="s">
        <v>93</v>
      </c>
      <c r="I99" s="1" t="s">
        <v>94</v>
      </c>
      <c r="J99" s="1"/>
      <c r="K99" s="1"/>
      <c r="L99" s="1"/>
      <c r="M99" s="1"/>
      <c r="N99" s="1"/>
      <c r="O99" s="1"/>
      <c r="P99" s="1">
        <f>VLOOKUP(G99,'Empwise report_aug'!$B$2:$E$248,4,0)</f>
        <v>8438482.0382</v>
      </c>
      <c r="Q99" s="1"/>
      <c r="R99" s="1"/>
      <c r="S99" s="1"/>
      <c r="T99" s="1">
        <f>VLOOKUP(G99,'Empwise report_aug'!$B$2:$E$248,3,FALSE)</f>
        <v>11458957.43</v>
      </c>
      <c r="U99" s="1"/>
      <c r="V99" s="1"/>
      <c r="W99" s="39">
        <f t="shared" si="21"/>
        <v>135.794060805328</v>
      </c>
      <c r="X99" s="1"/>
      <c r="Y99" s="1"/>
      <c r="Z99" s="14">
        <f>VLOOKUP(G99,'Gold Ornamnet'!$B$4:$E$231,4,FALSE)</f>
        <v>676.69</v>
      </c>
      <c r="AA99">
        <f>VLOOKUP(G99,'system Report'!$G$1:$Q$219,11,FALSE)</f>
        <v>0</v>
      </c>
      <c r="AB99">
        <f>VLOOKUP(G99,sys23oct!$H$1:$S$74,11,FALSE)</f>
        <v>676.69</v>
      </c>
      <c r="AD99" t="b">
        <f t="shared" si="31"/>
        <v>1</v>
      </c>
      <c r="AE99" t="e">
        <f>VLOOKUP(G99,silver!$B$4:$E$117,4,FALSE)</f>
        <v>#N/A</v>
      </c>
      <c r="AG99" s="14" t="e">
        <f>VLOOKUP(G99,silver!$B$4:$E$118,4,FALSE)</f>
        <v>#N/A</v>
      </c>
      <c r="AH99" s="14"/>
      <c r="AI99" t="e">
        <f t="shared" si="32"/>
        <v>#N/A</v>
      </c>
      <c r="AJ99">
        <f>VLOOKUP(G99,'Diamond '!$B$4:$E$1048576,4,FALSE)</f>
        <v>10.85</v>
      </c>
      <c r="AK99">
        <f>VLOOKUP(G99,'system Report'!$G$1:$V$219,15,FALSE)</f>
        <v>32.55</v>
      </c>
      <c r="AL99" s="4" t="e">
        <f>VLOOKUP(G99,[1]SIPReport16102024180130!H:V,15,FALSE)</f>
        <v>#N/A</v>
      </c>
      <c r="AM99" s="4">
        <f>VLOOKUP(G99,sys23oct!$H$1:$X$77,15,FALSE)</f>
        <v>10.85</v>
      </c>
      <c r="AN99" t="b">
        <f t="shared" si="33"/>
        <v>1</v>
      </c>
      <c r="AO99">
        <f>VLOOKUP(G99,'gold small ornament'!$B$4:$E$288,4,FALSE)</f>
        <v>4.38</v>
      </c>
      <c r="AP99">
        <f>VLOOKUP(G99,'system Report'!$G:$AF,25,FALSE)</f>
        <v>13.14</v>
      </c>
      <c r="AQ99" s="4" t="e">
        <f>VLOOKUP(G99,[1]SIPReport16102024180130!H$1:AG$69,25,FALSE)</f>
        <v>#N/A</v>
      </c>
      <c r="AR99" s="4">
        <f>VLOOKUP(G99,sys23oct!$H:$AG,25,FALSE)</f>
        <v>0</v>
      </c>
      <c r="AS99" t="e">
        <f t="shared" si="34"/>
        <v>#N/A</v>
      </c>
      <c r="AT99">
        <f>VLOOKUP(G99,'star gold'!$B$4:$G$265,4,FALSE)</f>
        <v>141.66</v>
      </c>
      <c r="AU99">
        <f>VLOOKUP(G99,'system Report'!G97:AJ315,27,FALSE)</f>
        <v>1944.38</v>
      </c>
      <c r="AW99" t="b">
        <f t="shared" si="22"/>
        <v>0</v>
      </c>
      <c r="BA99" t="e">
        <f>VLOOKUP(G99,'star silver'!$B$4:$G$93,4,FALSE)</f>
        <v>#N/A</v>
      </c>
      <c r="BB99">
        <f>VLOOKUP(G99,'system Report'!G97:AI315,29,FALSE)</f>
        <v>0</v>
      </c>
      <c r="BD99" t="e">
        <f t="shared" si="23"/>
        <v>#N/A</v>
      </c>
    </row>
    <row r="100" hidden="1" spans="1:56">
      <c r="A100" s="1" t="s">
        <v>58</v>
      </c>
      <c r="B100" s="5" t="s">
        <v>21</v>
      </c>
      <c r="C100" s="1">
        <v>10</v>
      </c>
      <c r="D100" s="10">
        <v>45528</v>
      </c>
      <c r="E100" s="1">
        <v>148</v>
      </c>
      <c r="F100" s="1" t="s">
        <v>183</v>
      </c>
      <c r="G100" s="1">
        <v>2726</v>
      </c>
      <c r="H100" s="1" t="s">
        <v>117</v>
      </c>
      <c r="I100" s="1" t="s">
        <v>94</v>
      </c>
      <c r="J100" s="1"/>
      <c r="K100" s="1"/>
      <c r="L100" s="1"/>
      <c r="M100" s="1"/>
      <c r="N100" s="1"/>
      <c r="O100" s="1"/>
      <c r="P100" s="1" t="e">
        <f>VLOOKUP(G100,'Empwise report_aug'!$B$2:$E$248,4,0)</f>
        <v>#N/A</v>
      </c>
      <c r="Q100" s="1"/>
      <c r="R100" s="1"/>
      <c r="S100" s="1"/>
      <c r="T100" s="1" t="e">
        <f>VLOOKUP(G100,'Empwise report_aug'!$B$2:$E$248,3,FALSE)</f>
        <v>#N/A</v>
      </c>
      <c r="U100" s="1"/>
      <c r="V100" s="1"/>
      <c r="W100" s="39" t="e">
        <f t="shared" si="21"/>
        <v>#N/A</v>
      </c>
      <c r="X100" s="1"/>
      <c r="Y100" s="1"/>
      <c r="Z100" s="14" t="e">
        <f>VLOOKUP(G100,'Gold Ornamnet'!$B$4:$E$231,4,FALSE)</f>
        <v>#N/A</v>
      </c>
      <c r="AA100">
        <f>VLOOKUP(G100,'system Report'!$G$1:$Q$219,11,FALSE)</f>
        <v>0</v>
      </c>
      <c r="AB100">
        <f>VLOOKUP(G100,sys23oct!$H$1:$S$74,11,FALSE)</f>
        <v>-4.73</v>
      </c>
      <c r="AD100" t="e">
        <f t="shared" si="31"/>
        <v>#N/A</v>
      </c>
      <c r="AE100" t="e">
        <f>VLOOKUP(G100,silver!$B$4:$E$117,4,FALSE)</f>
        <v>#N/A</v>
      </c>
      <c r="AG100" s="14" t="e">
        <f>VLOOKUP(G100,silver!$B$4:$E$118,4,FALSE)</f>
        <v>#N/A</v>
      </c>
      <c r="AH100" s="14"/>
      <c r="AI100" t="e">
        <f t="shared" si="32"/>
        <v>#N/A</v>
      </c>
      <c r="AJ100">
        <f>VLOOKUP(G100,'Diamond '!$B$4:$E$1048576,4,FALSE)</f>
        <v>1.34</v>
      </c>
      <c r="AK100">
        <f>VLOOKUP(G100,'system Report'!$G$1:$V$219,15,FALSE)</f>
        <v>4.02</v>
      </c>
      <c r="AL100" s="4" t="e">
        <f>VLOOKUP(G100,[1]SIPReport16102024180130!H:V,15,FALSE)</f>
        <v>#N/A</v>
      </c>
      <c r="AM100" s="4">
        <f>VLOOKUP(G100,sys23oct!$H$1:$X$77,15,FALSE)</f>
        <v>1.34</v>
      </c>
      <c r="AN100" t="b">
        <f t="shared" si="33"/>
        <v>1</v>
      </c>
      <c r="AO100">
        <f>VLOOKUP(G100,'gold small ornament'!$B$4:$E$288,4,FALSE)</f>
        <v>87.156</v>
      </c>
      <c r="AP100">
        <f>VLOOKUP(G100,'system Report'!$G:$AF,25,FALSE)</f>
        <v>237.48</v>
      </c>
      <c r="AQ100" s="4" t="e">
        <f>VLOOKUP(G100,[1]SIPReport16102024180130!H$1:AG$69,25,FALSE)</f>
        <v>#N/A</v>
      </c>
      <c r="AR100" s="4">
        <f>VLOOKUP(G100,sys23oct!$H:$AG,25,FALSE)</f>
        <v>0</v>
      </c>
      <c r="AS100" t="e">
        <f t="shared" si="34"/>
        <v>#N/A</v>
      </c>
      <c r="AT100">
        <f>VLOOKUP(G100,'star gold'!$B$4:$G$265,4,FALSE)</f>
        <v>10.81</v>
      </c>
      <c r="AU100">
        <f>VLOOKUP(G100,'system Report'!G98:AJ316,27,FALSE)</f>
        <v>322.36</v>
      </c>
      <c r="AW100" t="b">
        <f t="shared" si="22"/>
        <v>0</v>
      </c>
      <c r="BA100" t="e">
        <f>VLOOKUP(G100,'star silver'!$B$4:$G$93,4,FALSE)</f>
        <v>#N/A</v>
      </c>
      <c r="BB100">
        <f>VLOOKUP(G100,'system Report'!G98:AI316,29,FALSE)</f>
        <v>0</v>
      </c>
      <c r="BD100" t="e">
        <f t="shared" si="23"/>
        <v>#N/A</v>
      </c>
    </row>
    <row r="101" hidden="1" spans="1:56">
      <c r="A101" s="1" t="s">
        <v>58</v>
      </c>
      <c r="B101" s="5" t="s">
        <v>21</v>
      </c>
      <c r="C101" s="1">
        <v>10</v>
      </c>
      <c r="D101" s="10">
        <v>45528</v>
      </c>
      <c r="E101" s="1">
        <v>148</v>
      </c>
      <c r="F101" s="1" t="s">
        <v>184</v>
      </c>
      <c r="G101" s="1">
        <v>2730</v>
      </c>
      <c r="H101" s="1" t="s">
        <v>97</v>
      </c>
      <c r="I101" s="1" t="s">
        <v>94</v>
      </c>
      <c r="J101" s="1"/>
      <c r="K101" s="1"/>
      <c r="L101" s="1"/>
      <c r="M101" s="1"/>
      <c r="N101" s="1"/>
      <c r="O101" s="1"/>
      <c r="P101" s="1">
        <f>VLOOKUP(G101,'Empwise report_aug'!$B$2:$E$248,4,0)</f>
        <v>7031414.6163</v>
      </c>
      <c r="Q101" s="1"/>
      <c r="R101" s="1"/>
      <c r="S101" s="1"/>
      <c r="T101" s="1">
        <f>VLOOKUP(G101,'Empwise report_aug'!$B$2:$E$248,3,FALSE)</f>
        <v>7151312.97</v>
      </c>
      <c r="U101" s="1"/>
      <c r="V101" s="1"/>
      <c r="W101" s="39">
        <f t="shared" si="21"/>
        <v>101.705181108536</v>
      </c>
      <c r="X101" s="1"/>
      <c r="Y101" s="1"/>
      <c r="Z101" s="14">
        <f>VLOOKUP(G101,'Gold Ornamnet'!$B$4:$E$231,4,FALSE)</f>
        <v>295</v>
      </c>
      <c r="AA101">
        <f>VLOOKUP(G101,'system Report'!$G$1:$Q$219,11,FALSE)</f>
        <v>0</v>
      </c>
      <c r="AB101">
        <f>VLOOKUP(G101,sys23oct!$H$1:$S$74,11,FALSE)</f>
        <v>295</v>
      </c>
      <c r="AD101" t="b">
        <f t="shared" si="31"/>
        <v>1</v>
      </c>
      <c r="AE101" t="e">
        <f>VLOOKUP(G101,silver!$B$4:$E$117,4,FALSE)</f>
        <v>#N/A</v>
      </c>
      <c r="AG101" s="14" t="e">
        <f>VLOOKUP(G101,silver!$B$4:$E$118,4,FALSE)</f>
        <v>#N/A</v>
      </c>
      <c r="AH101" s="14"/>
      <c r="AI101" t="e">
        <f t="shared" si="32"/>
        <v>#N/A</v>
      </c>
      <c r="AJ101">
        <f>VLOOKUP(G101,'Diamond '!$B$4:$E$1048576,4,FALSE)</f>
        <v>2.14</v>
      </c>
      <c r="AK101">
        <f>VLOOKUP(G101,'system Report'!$G$1:$V$219,15,FALSE)</f>
        <v>6.42</v>
      </c>
      <c r="AL101" s="4" t="e">
        <f>VLOOKUP(G101,[1]SIPReport16102024180130!H:V,15,FALSE)</f>
        <v>#N/A</v>
      </c>
      <c r="AM101" s="4">
        <f>VLOOKUP(G101,sys23oct!$H$1:$X$77,15,FALSE)</f>
        <v>2.14</v>
      </c>
      <c r="AN101" t="b">
        <f t="shared" si="33"/>
        <v>1</v>
      </c>
      <c r="AO101">
        <f>VLOOKUP(G101,'gold small ornament'!$B$4:$E$288,4,FALSE)</f>
        <v>2.82</v>
      </c>
      <c r="AP101">
        <f>VLOOKUP(G101,'system Report'!$G:$AF,25,FALSE)</f>
        <v>8.46</v>
      </c>
      <c r="AQ101" s="4" t="e">
        <f>VLOOKUP(G101,[1]SIPReport16102024180130!H$1:AG$69,25,FALSE)</f>
        <v>#N/A</v>
      </c>
      <c r="AR101" s="4">
        <f>VLOOKUP(G101,sys23oct!$H:$AG,25,FALSE)</f>
        <v>0</v>
      </c>
      <c r="AS101" t="e">
        <f t="shared" si="34"/>
        <v>#N/A</v>
      </c>
      <c r="AT101">
        <f>VLOOKUP(G101,'star gold'!$B$4:$G$265,4,FALSE)</f>
        <v>139.9</v>
      </c>
      <c r="AU101">
        <f>VLOOKUP(G101,'system Report'!G99:AJ317,27,FALSE)</f>
        <v>1211.64</v>
      </c>
      <c r="AW101" t="b">
        <f t="shared" si="22"/>
        <v>0</v>
      </c>
      <c r="BA101" t="e">
        <f>VLOOKUP(G101,'star silver'!$B$4:$G$93,4,FALSE)</f>
        <v>#N/A</v>
      </c>
      <c r="BB101">
        <f>VLOOKUP(G101,'system Report'!G99:AI317,29,FALSE)</f>
        <v>0</v>
      </c>
      <c r="BD101" t="e">
        <f t="shared" si="23"/>
        <v>#N/A</v>
      </c>
    </row>
    <row r="102" hidden="1" spans="1:56">
      <c r="A102" s="1" t="s">
        <v>58</v>
      </c>
      <c r="B102" s="5" t="s">
        <v>21</v>
      </c>
      <c r="C102" s="1">
        <v>10</v>
      </c>
      <c r="D102" s="10">
        <v>45528</v>
      </c>
      <c r="E102" s="1">
        <v>148</v>
      </c>
      <c r="F102" s="1" t="s">
        <v>185</v>
      </c>
      <c r="G102" s="1">
        <v>2790</v>
      </c>
      <c r="H102" s="1" t="s">
        <v>97</v>
      </c>
      <c r="I102" s="1" t="s">
        <v>94</v>
      </c>
      <c r="J102" s="1"/>
      <c r="K102" s="1"/>
      <c r="L102" s="1"/>
      <c r="M102" s="1"/>
      <c r="N102" s="1"/>
      <c r="O102" s="1"/>
      <c r="P102" s="1" t="e">
        <f>VLOOKUP(G102,'Empwise report_aug'!$B$2:$E$248,4,0)</f>
        <v>#N/A</v>
      </c>
      <c r="Q102" s="1"/>
      <c r="R102" s="1"/>
      <c r="S102" s="1"/>
      <c r="T102" s="1" t="e">
        <f>VLOOKUP(G102,'Empwise report_aug'!$B$2:$E$248,3,FALSE)</f>
        <v>#N/A</v>
      </c>
      <c r="U102" s="1"/>
      <c r="V102" s="1"/>
      <c r="W102" s="39" t="e">
        <f t="shared" si="21"/>
        <v>#N/A</v>
      </c>
      <c r="X102" s="1"/>
      <c r="Y102" s="1"/>
      <c r="Z102" s="14" t="e">
        <f>VLOOKUP(G102,'Gold Ornamnet'!$B$4:$E$231,4,FALSE)</f>
        <v>#N/A</v>
      </c>
      <c r="AA102">
        <f>VLOOKUP(G102,'system Report'!$G$1:$Q$219,11,FALSE)</f>
        <v>0</v>
      </c>
      <c r="AB102">
        <f>VLOOKUP(G102,sys23oct!$H$1:$S$74,11,FALSE)</f>
        <v>0</v>
      </c>
      <c r="AD102" t="e">
        <f t="shared" si="31"/>
        <v>#N/A</v>
      </c>
      <c r="AE102" t="e">
        <f>VLOOKUP(G102,silver!$B$4:$E$117,4,FALSE)</f>
        <v>#N/A</v>
      </c>
      <c r="AG102" s="14" t="e">
        <f>VLOOKUP(G102,silver!$B$4:$E$118,4,FALSE)</f>
        <v>#N/A</v>
      </c>
      <c r="AH102" s="14"/>
      <c r="AI102" t="e">
        <f t="shared" si="32"/>
        <v>#N/A</v>
      </c>
      <c r="AJ102" t="e">
        <f>VLOOKUP(G102,'Diamond '!$B$4:$E$1048576,4,FALSE)</f>
        <v>#N/A</v>
      </c>
      <c r="AK102">
        <f>VLOOKUP(G102,'system Report'!$G$1:$V$219,15,FALSE)</f>
        <v>0</v>
      </c>
      <c r="AL102" s="4" t="e">
        <f>VLOOKUP(G102,[1]SIPReport16102024180130!H:V,15,FALSE)</f>
        <v>#N/A</v>
      </c>
      <c r="AM102" s="4">
        <f>VLOOKUP(G102,sys23oct!$H$1:$X$77,15,FALSE)</f>
        <v>0</v>
      </c>
      <c r="AN102" t="e">
        <f t="shared" si="33"/>
        <v>#N/A</v>
      </c>
      <c r="AO102" t="e">
        <f>VLOOKUP(G102,'gold small ornament'!$B$4:$E$288,4,FALSE)</f>
        <v>#N/A</v>
      </c>
      <c r="AP102">
        <f>VLOOKUP(G102,'system Report'!$G:$AF,25,FALSE)</f>
        <v>0</v>
      </c>
      <c r="AQ102" s="4" t="e">
        <f>VLOOKUP(G102,[1]SIPReport16102024180130!H$1:AG$69,25,FALSE)</f>
        <v>#N/A</v>
      </c>
      <c r="AR102" s="4">
        <f>VLOOKUP(G102,sys23oct!$H:$AG,25,FALSE)</f>
        <v>0</v>
      </c>
      <c r="AS102" t="e">
        <f t="shared" si="34"/>
        <v>#N/A</v>
      </c>
      <c r="AT102" t="e">
        <f>VLOOKUP(G102,'star gold'!$B$4:$G$265,4,FALSE)</f>
        <v>#N/A</v>
      </c>
      <c r="AU102">
        <f>VLOOKUP(G102,'system Report'!G100:AJ318,27,FALSE)</f>
        <v>49.87</v>
      </c>
      <c r="AW102" t="e">
        <f t="shared" si="22"/>
        <v>#N/A</v>
      </c>
      <c r="BA102" t="e">
        <f>VLOOKUP(G102,'star silver'!$B$4:$G$93,4,FALSE)</f>
        <v>#N/A</v>
      </c>
      <c r="BB102">
        <f>VLOOKUP(G102,'system Report'!G100:AI318,29,FALSE)</f>
        <v>0</v>
      </c>
      <c r="BD102" t="e">
        <f t="shared" si="23"/>
        <v>#N/A</v>
      </c>
    </row>
    <row r="103" hidden="1" spans="1:56">
      <c r="A103" s="1" t="s">
        <v>58</v>
      </c>
      <c r="B103" s="5" t="s">
        <v>21</v>
      </c>
      <c r="C103" s="1">
        <v>10</v>
      </c>
      <c r="D103" s="10">
        <v>45528</v>
      </c>
      <c r="E103" s="1">
        <v>148</v>
      </c>
      <c r="F103" s="1" t="s">
        <v>186</v>
      </c>
      <c r="G103" s="1">
        <v>2793</v>
      </c>
      <c r="H103" s="1" t="s">
        <v>93</v>
      </c>
      <c r="I103" s="1" t="s">
        <v>94</v>
      </c>
      <c r="J103" s="1"/>
      <c r="K103" s="1"/>
      <c r="L103" s="1"/>
      <c r="M103" s="1"/>
      <c r="N103" s="1"/>
      <c r="O103" s="1"/>
      <c r="P103" s="1">
        <f>VLOOKUP(G103,'Empwise report_aug'!$B$2:$E$248,4,0)</f>
        <v>8438482.0382</v>
      </c>
      <c r="Q103" s="1"/>
      <c r="R103" s="1"/>
      <c r="S103" s="1"/>
      <c r="T103" s="1">
        <f>VLOOKUP(G103,'Empwise report_aug'!$B$2:$E$248,3,FALSE)</f>
        <v>9184966.24</v>
      </c>
      <c r="U103" s="1"/>
      <c r="V103" s="1"/>
      <c r="W103" s="39">
        <f t="shared" si="21"/>
        <v>108.846190563904</v>
      </c>
      <c r="X103" s="1"/>
      <c r="Y103" s="1"/>
      <c r="Z103" s="14">
        <f>VLOOKUP(G103,'Gold Ornamnet'!$B$4:$E$231,4,FALSE)</f>
        <v>452.78</v>
      </c>
      <c r="AA103">
        <f>VLOOKUP(G103,'system Report'!$G$1:$Q$219,11,FALSE)</f>
        <v>0</v>
      </c>
      <c r="AB103">
        <f>VLOOKUP(G103,sys23oct!$H$1:$S$74,11,FALSE)</f>
        <v>452.78</v>
      </c>
      <c r="AD103" t="b">
        <f t="shared" si="31"/>
        <v>1</v>
      </c>
      <c r="AE103" t="e">
        <f>VLOOKUP(G103,silver!$B$4:$E$117,4,FALSE)</f>
        <v>#N/A</v>
      </c>
      <c r="AG103" s="14" t="e">
        <f>VLOOKUP(G103,silver!$B$4:$E$118,4,FALSE)</f>
        <v>#N/A</v>
      </c>
      <c r="AH103" s="14"/>
      <c r="AI103" t="e">
        <f t="shared" si="32"/>
        <v>#N/A</v>
      </c>
      <c r="AJ103">
        <f>VLOOKUP(G103,'Diamond '!$B$4:$E$1048576,4,FALSE)</f>
        <v>10.1</v>
      </c>
      <c r="AK103">
        <f>VLOOKUP(G103,'system Report'!$G$1:$V$219,15,FALSE)</f>
        <v>30.3</v>
      </c>
      <c r="AL103" s="4" t="e">
        <f>VLOOKUP(G103,[1]SIPReport16102024180130!H:V,15,FALSE)</f>
        <v>#N/A</v>
      </c>
      <c r="AM103" s="4">
        <f>VLOOKUP(G103,sys23oct!$H$1:$X$77,15,FALSE)</f>
        <v>10.1</v>
      </c>
      <c r="AN103" t="b">
        <f t="shared" si="33"/>
        <v>1</v>
      </c>
      <c r="AO103">
        <f>VLOOKUP(G103,'gold small ornament'!$B$4:$E$288,4,FALSE)</f>
        <v>8.4</v>
      </c>
      <c r="AP103">
        <f>VLOOKUP(G103,'system Report'!$G:$AF,25,FALSE)</f>
        <v>25.2</v>
      </c>
      <c r="AQ103" s="4" t="e">
        <f>VLOOKUP(G103,[1]SIPReport16102024180130!H$1:AG$69,25,FALSE)</f>
        <v>#N/A</v>
      </c>
      <c r="AR103" s="4">
        <f>VLOOKUP(G103,sys23oct!$H:$AG,25,FALSE)</f>
        <v>0</v>
      </c>
      <c r="AS103" t="e">
        <f t="shared" si="34"/>
        <v>#N/A</v>
      </c>
      <c r="AT103">
        <f>VLOOKUP(G103,'star gold'!$B$4:$G$265,4,FALSE)</f>
        <v>67.46</v>
      </c>
      <c r="AU103">
        <f>VLOOKUP(G103,'system Report'!G101:AJ319,27,FALSE)</f>
        <v>1428.23</v>
      </c>
      <c r="AW103" t="b">
        <f t="shared" si="22"/>
        <v>0</v>
      </c>
      <c r="BA103" t="e">
        <f>VLOOKUP(G103,'star silver'!$B$4:$G$93,4,FALSE)</f>
        <v>#N/A</v>
      </c>
      <c r="BB103">
        <f>VLOOKUP(G103,'system Report'!G101:AI319,29,FALSE)</f>
        <v>0</v>
      </c>
      <c r="BD103" t="e">
        <f t="shared" si="23"/>
        <v>#N/A</v>
      </c>
    </row>
    <row r="104" hidden="1" spans="1:56">
      <c r="A104" s="1" t="s">
        <v>58</v>
      </c>
      <c r="B104" s="5" t="s">
        <v>21</v>
      </c>
      <c r="C104" s="1">
        <v>10</v>
      </c>
      <c r="D104" s="10">
        <v>45528</v>
      </c>
      <c r="E104" s="1">
        <v>148</v>
      </c>
      <c r="F104" s="1" t="s">
        <v>187</v>
      </c>
      <c r="G104" s="1">
        <v>3456</v>
      </c>
      <c r="H104" s="1" t="s">
        <v>97</v>
      </c>
      <c r="I104" s="1" t="s">
        <v>94</v>
      </c>
      <c r="J104" s="1"/>
      <c r="K104" s="1"/>
      <c r="L104" s="1"/>
      <c r="M104" s="1"/>
      <c r="N104" s="1"/>
      <c r="O104" s="1"/>
      <c r="P104" s="1">
        <f>VLOOKUP(G104,'Empwise report_aug'!$B$2:$E$248,4,0)</f>
        <v>7031414.6163</v>
      </c>
      <c r="Q104" s="1"/>
      <c r="R104" s="1"/>
      <c r="S104" s="1"/>
      <c r="T104" s="1">
        <f>VLOOKUP(G104,'Empwise report_aug'!$B$2:$E$248,3,FALSE)</f>
        <v>4604350.9</v>
      </c>
      <c r="U104" s="1"/>
      <c r="V104" s="1"/>
      <c r="W104" s="39">
        <f t="shared" si="21"/>
        <v>65.4825686047064</v>
      </c>
      <c r="X104" s="1"/>
      <c r="Y104" s="1"/>
      <c r="Z104" s="14">
        <f>VLOOKUP(G104,'Gold Ornamnet'!$B$4:$E$231,4,FALSE)</f>
        <v>171.49</v>
      </c>
      <c r="AA104">
        <f>VLOOKUP(G104,'system Report'!$G$1:$Q$219,11,FALSE)</f>
        <v>0</v>
      </c>
      <c r="AB104">
        <f>VLOOKUP(G104,sys23oct!$H$1:$S$74,11,FALSE)</f>
        <v>171.49</v>
      </c>
      <c r="AD104" t="b">
        <f t="shared" si="31"/>
        <v>1</v>
      </c>
      <c r="AE104" t="e">
        <f>VLOOKUP(G104,silver!$B$4:$E$117,4,FALSE)</f>
        <v>#N/A</v>
      </c>
      <c r="AG104" s="14" t="e">
        <f>VLOOKUP(G104,silver!$B$4:$E$118,4,FALSE)</f>
        <v>#N/A</v>
      </c>
      <c r="AH104" s="14"/>
      <c r="AI104" t="e">
        <f t="shared" si="32"/>
        <v>#N/A</v>
      </c>
      <c r="AJ104">
        <f>VLOOKUP(G104,'Diamond '!$B$4:$E$1048576,4,FALSE)</f>
        <v>5.57</v>
      </c>
      <c r="AK104">
        <f>VLOOKUP(G104,'system Report'!$G$1:$V$219,15,FALSE)</f>
        <v>16.71</v>
      </c>
      <c r="AL104" s="4" t="e">
        <f>VLOOKUP(G104,[1]SIPReport16102024180130!H:V,15,FALSE)</f>
        <v>#N/A</v>
      </c>
      <c r="AM104" s="4">
        <f>VLOOKUP(G104,sys23oct!$H$1:$X$77,15,FALSE)</f>
        <v>5.57</v>
      </c>
      <c r="AN104" t="b">
        <f t="shared" si="33"/>
        <v>1</v>
      </c>
      <c r="AO104">
        <f>VLOOKUP(G104,'gold small ornament'!$B$4:$E$288,4,FALSE)</f>
        <v>15.14</v>
      </c>
      <c r="AP104">
        <f>VLOOKUP(G104,'system Report'!$G:$AF,25,FALSE)</f>
        <v>34.68</v>
      </c>
      <c r="AQ104" s="4" t="e">
        <f>VLOOKUP(G104,[1]SIPReport16102024180130!H$1:AG$69,25,FALSE)</f>
        <v>#N/A</v>
      </c>
      <c r="AR104" s="4">
        <f>VLOOKUP(G104,sys23oct!$H:$AG,25,FALSE)</f>
        <v>0</v>
      </c>
      <c r="AS104" t="e">
        <f t="shared" si="34"/>
        <v>#N/A</v>
      </c>
      <c r="AT104">
        <f>VLOOKUP(G104,'star gold'!$B$4:$G$265,4,FALSE)</f>
        <v>57.08</v>
      </c>
      <c r="AU104">
        <f>VLOOKUP(G104,'system Report'!G102:AJ320,27,FALSE)</f>
        <v>1044.34</v>
      </c>
      <c r="AW104" t="b">
        <f t="shared" si="22"/>
        <v>0</v>
      </c>
      <c r="BA104" t="e">
        <f>VLOOKUP(G104,'star silver'!$B$4:$G$93,4,FALSE)</f>
        <v>#N/A</v>
      </c>
      <c r="BB104">
        <f>VLOOKUP(G104,'system Report'!G102:AI320,29,FALSE)</f>
        <v>0</v>
      </c>
      <c r="BD104" t="e">
        <f t="shared" si="23"/>
        <v>#N/A</v>
      </c>
    </row>
    <row r="105" hidden="1" spans="1:56">
      <c r="A105" s="1" t="s">
        <v>58</v>
      </c>
      <c r="B105" s="5" t="s">
        <v>21</v>
      </c>
      <c r="C105" s="1">
        <v>10</v>
      </c>
      <c r="D105" s="10">
        <v>45528</v>
      </c>
      <c r="E105" s="1">
        <v>148</v>
      </c>
      <c r="F105" s="1" t="s">
        <v>188</v>
      </c>
      <c r="G105" s="1">
        <v>4190</v>
      </c>
      <c r="H105" s="1" t="s">
        <v>97</v>
      </c>
      <c r="I105" s="1" t="s">
        <v>94</v>
      </c>
      <c r="J105" s="1"/>
      <c r="K105" s="1"/>
      <c r="L105" s="1"/>
      <c r="M105" s="1"/>
      <c r="N105" s="1"/>
      <c r="O105" s="1"/>
      <c r="P105" s="1">
        <f>VLOOKUP(G105,'Empwise report_aug'!$B$2:$E$248,4,0)</f>
        <v>7031414.6163</v>
      </c>
      <c r="Q105" s="1"/>
      <c r="R105" s="1"/>
      <c r="S105" s="1"/>
      <c r="T105" s="1">
        <f>VLOOKUP(G105,'Empwise report_aug'!$B$2:$E$248,3,FALSE)</f>
        <v>8100835.52</v>
      </c>
      <c r="U105" s="1"/>
      <c r="V105" s="1"/>
      <c r="W105" s="39">
        <f t="shared" si="21"/>
        <v>115.209185662596</v>
      </c>
      <c r="X105" s="1"/>
      <c r="Y105" s="1"/>
      <c r="Z105" s="14">
        <f>VLOOKUP(G105,'Gold Ornamnet'!$B$4:$E$231,4,FALSE)</f>
        <v>355.322</v>
      </c>
      <c r="AA105">
        <f>VLOOKUP(G105,'system Report'!$G$1:$Q$219,11,FALSE)</f>
        <v>0</v>
      </c>
      <c r="AB105">
        <f>VLOOKUP(G105,sys23oct!$H$1:$S$74,11,FALSE)</f>
        <v>355.32</v>
      </c>
      <c r="AD105" t="b">
        <v>1</v>
      </c>
      <c r="AE105" t="e">
        <f>VLOOKUP(G105,silver!$B$4:$E$117,4,FALSE)</f>
        <v>#N/A</v>
      </c>
      <c r="AG105" s="14" t="e">
        <f>VLOOKUP(G105,silver!$B$4:$E$118,4,FALSE)</f>
        <v>#N/A</v>
      </c>
      <c r="AH105" s="14"/>
      <c r="AI105" t="e">
        <f t="shared" si="32"/>
        <v>#N/A</v>
      </c>
      <c r="AJ105">
        <f>VLOOKUP(G105,'Diamond '!$B$4:$E$1048576,4,FALSE)</f>
        <v>10.55</v>
      </c>
      <c r="AK105">
        <f>VLOOKUP(G105,'system Report'!$G$1:$V$219,15,FALSE)</f>
        <v>31.65</v>
      </c>
      <c r="AL105" s="4" t="e">
        <f>VLOOKUP(G105,[1]SIPReport16102024180130!H:V,15,FALSE)</f>
        <v>#N/A</v>
      </c>
      <c r="AM105" s="4">
        <f>VLOOKUP(G105,sys23oct!$H$1:$X$77,15,FALSE)</f>
        <v>10.55</v>
      </c>
      <c r="AN105" t="b">
        <f t="shared" si="33"/>
        <v>1</v>
      </c>
      <c r="AO105">
        <f>VLOOKUP(G105,'gold small ornament'!$B$4:$E$288,4,FALSE)</f>
        <v>7.09</v>
      </c>
      <c r="AP105">
        <f>VLOOKUP(G105,'system Report'!$G:$AF,25,FALSE)</f>
        <v>21.27</v>
      </c>
      <c r="AQ105" s="4" t="e">
        <f>VLOOKUP(G105,[1]SIPReport16102024180130!H$1:AG$69,25,FALSE)</f>
        <v>#N/A</v>
      </c>
      <c r="AR105" s="4">
        <f>VLOOKUP(G105,sys23oct!$H:$AG,25,FALSE)</f>
        <v>0</v>
      </c>
      <c r="AS105" t="e">
        <f t="shared" si="34"/>
        <v>#N/A</v>
      </c>
      <c r="AT105">
        <f>VLOOKUP(G105,'star gold'!$B$4:$G$265,4,FALSE)</f>
        <v>192.71</v>
      </c>
      <c r="AU105">
        <f>VLOOKUP(G105,'system Report'!G103:AJ321,27,FALSE)</f>
        <v>1290.45</v>
      </c>
      <c r="AW105" t="b">
        <f t="shared" si="22"/>
        <v>0</v>
      </c>
      <c r="BA105" t="e">
        <f>VLOOKUP(G105,'star silver'!$B$4:$G$93,4,FALSE)</f>
        <v>#N/A</v>
      </c>
      <c r="BB105">
        <f>VLOOKUP(G105,'system Report'!G103:AI321,29,FALSE)</f>
        <v>0</v>
      </c>
      <c r="BD105" t="e">
        <f t="shared" si="23"/>
        <v>#N/A</v>
      </c>
    </row>
    <row r="106" hidden="1" spans="1:56">
      <c r="A106" s="1" t="s">
        <v>58</v>
      </c>
      <c r="B106" s="5" t="s">
        <v>21</v>
      </c>
      <c r="C106" s="1">
        <v>10</v>
      </c>
      <c r="D106" s="10">
        <v>45528</v>
      </c>
      <c r="E106" s="1">
        <v>148</v>
      </c>
      <c r="F106" s="1" t="s">
        <v>189</v>
      </c>
      <c r="G106" s="1">
        <v>4192</v>
      </c>
      <c r="H106" s="1" t="s">
        <v>93</v>
      </c>
      <c r="I106" s="1" t="s">
        <v>94</v>
      </c>
      <c r="J106" s="1"/>
      <c r="K106" s="1"/>
      <c r="L106" s="1"/>
      <c r="M106" s="1"/>
      <c r="N106" s="1"/>
      <c r="O106" s="1"/>
      <c r="P106" s="1">
        <f>VLOOKUP(G106,'Empwise report_aug'!$B$2:$E$248,4,0)</f>
        <v>8438482.0382</v>
      </c>
      <c r="Q106" s="1"/>
      <c r="R106" s="1"/>
      <c r="S106" s="1"/>
      <c r="T106" s="1">
        <f>VLOOKUP(G106,'Empwise report_aug'!$B$2:$E$248,3,FALSE)</f>
        <v>10234663.34</v>
      </c>
      <c r="U106" s="1"/>
      <c r="V106" s="1"/>
      <c r="W106" s="39">
        <f t="shared" si="21"/>
        <v>121.285597263452</v>
      </c>
      <c r="X106" s="1"/>
      <c r="Y106" s="1"/>
      <c r="Z106" s="14">
        <f>VLOOKUP(G106,'Gold Ornamnet'!$B$4:$E$231,4,FALSE)</f>
        <v>381.98</v>
      </c>
      <c r="AA106">
        <f>VLOOKUP(G106,'system Report'!$G$1:$Q$219,11,FALSE)</f>
        <v>0</v>
      </c>
      <c r="AB106">
        <f>VLOOKUP(G106,sys23oct!$H$1:$S$74,11,FALSE)</f>
        <v>381.98</v>
      </c>
      <c r="AD106" t="b">
        <f t="shared" si="31"/>
        <v>1</v>
      </c>
      <c r="AE106" t="e">
        <f>VLOOKUP(G106,silver!$B$4:$E$117,4,FALSE)</f>
        <v>#N/A</v>
      </c>
      <c r="AG106" s="14" t="e">
        <f>VLOOKUP(G106,silver!$B$4:$E$118,4,FALSE)</f>
        <v>#N/A</v>
      </c>
      <c r="AH106" s="14"/>
      <c r="AI106" t="e">
        <f t="shared" si="32"/>
        <v>#N/A</v>
      </c>
      <c r="AJ106">
        <f>VLOOKUP(G106,'Diamond '!$B$4:$E$1048576,4,FALSE)</f>
        <v>9.27</v>
      </c>
      <c r="AK106">
        <f>VLOOKUP(G106,'system Report'!$G$1:$V$219,15,FALSE)</f>
        <v>27.81</v>
      </c>
      <c r="AL106" s="4" t="e">
        <f>VLOOKUP(G106,[1]SIPReport16102024180130!H:V,15,FALSE)</f>
        <v>#N/A</v>
      </c>
      <c r="AM106" s="4">
        <f>VLOOKUP(G106,sys23oct!$H$1:$X$77,15,FALSE)</f>
        <v>9.27</v>
      </c>
      <c r="AN106" t="b">
        <f t="shared" si="33"/>
        <v>1</v>
      </c>
      <c r="AO106">
        <f>VLOOKUP(G106,'gold small ornament'!$B$4:$E$288,4,FALSE)</f>
        <v>14.76</v>
      </c>
      <c r="AP106">
        <f>VLOOKUP(G106,'system Report'!$G:$AF,25,FALSE)</f>
        <v>17.04</v>
      </c>
      <c r="AQ106" s="4" t="e">
        <f>VLOOKUP(G106,[1]SIPReport16102024180130!H$1:AG$69,25,FALSE)</f>
        <v>#N/A</v>
      </c>
      <c r="AR106" s="4">
        <f>VLOOKUP(G106,sys23oct!$H:$AG,25,FALSE)</f>
        <v>0</v>
      </c>
      <c r="AS106" t="e">
        <f t="shared" si="34"/>
        <v>#N/A</v>
      </c>
      <c r="AT106">
        <f>VLOOKUP(G106,'star gold'!$B$4:$G$265,4,FALSE)</f>
        <v>128.74</v>
      </c>
      <c r="AU106">
        <f>VLOOKUP(G106,'system Report'!G104:AJ322,27,FALSE)</f>
        <v>1725.53</v>
      </c>
      <c r="AW106" t="b">
        <f t="shared" si="22"/>
        <v>0</v>
      </c>
      <c r="BA106" t="e">
        <f>VLOOKUP(G106,'star silver'!$B$4:$G$93,4,FALSE)</f>
        <v>#N/A</v>
      </c>
      <c r="BB106">
        <f>VLOOKUP(G106,'system Report'!G104:AI322,29,FALSE)</f>
        <v>0</v>
      </c>
      <c r="BD106" t="e">
        <f t="shared" si="23"/>
        <v>#N/A</v>
      </c>
    </row>
    <row r="107" hidden="1" spans="1:56">
      <c r="A107" s="1" t="s">
        <v>58</v>
      </c>
      <c r="B107" s="5" t="s">
        <v>21</v>
      </c>
      <c r="C107" s="1">
        <v>10</v>
      </c>
      <c r="D107" s="10">
        <v>45528</v>
      </c>
      <c r="E107" s="1">
        <v>148</v>
      </c>
      <c r="F107" s="1" t="s">
        <v>190</v>
      </c>
      <c r="G107" s="1">
        <v>4448</v>
      </c>
      <c r="H107" s="1" t="s">
        <v>93</v>
      </c>
      <c r="I107" s="1" t="s">
        <v>94</v>
      </c>
      <c r="J107" s="1"/>
      <c r="K107" s="1"/>
      <c r="L107" s="1"/>
      <c r="M107" s="1"/>
      <c r="N107" s="1"/>
      <c r="O107" s="1"/>
      <c r="P107" s="1">
        <f>VLOOKUP(G107,'Empwise report_aug'!$B$2:$E$248,4,0)</f>
        <v>8438482.0382</v>
      </c>
      <c r="Q107" s="1"/>
      <c r="R107" s="1"/>
      <c r="S107" s="1"/>
      <c r="T107" s="1">
        <f>VLOOKUP(G107,'Empwise report_aug'!$B$2:$E$248,3,FALSE)</f>
        <v>8040632.78</v>
      </c>
      <c r="U107" s="1"/>
      <c r="V107" s="1"/>
      <c r="W107" s="39">
        <f t="shared" si="21"/>
        <v>95.2852982752231</v>
      </c>
      <c r="X107" s="1"/>
      <c r="Y107" s="1"/>
      <c r="Z107" s="14">
        <f>VLOOKUP(G107,'Gold Ornamnet'!$B$4:$E$231,4,FALSE)</f>
        <v>288.42</v>
      </c>
      <c r="AA107">
        <f>VLOOKUP(G107,'system Report'!$G$1:$Q$219,11,FALSE)</f>
        <v>0</v>
      </c>
      <c r="AB107">
        <f>VLOOKUP(G107,sys23oct!$H$1:$S$74,11,FALSE)</f>
        <v>288.42</v>
      </c>
      <c r="AD107" t="b">
        <f t="shared" si="31"/>
        <v>1</v>
      </c>
      <c r="AE107" t="e">
        <f>VLOOKUP(G107,silver!$B$4:$E$117,4,FALSE)</f>
        <v>#N/A</v>
      </c>
      <c r="AG107" s="14" t="e">
        <f>VLOOKUP(G107,silver!$B$4:$E$118,4,FALSE)</f>
        <v>#N/A</v>
      </c>
      <c r="AH107" s="14"/>
      <c r="AI107" t="e">
        <f t="shared" si="32"/>
        <v>#N/A</v>
      </c>
      <c r="AJ107">
        <f>VLOOKUP(G107,'Diamond '!$B$4:$E$1048576,4,FALSE)</f>
        <v>8.34</v>
      </c>
      <c r="AK107">
        <f>VLOOKUP(G107,'system Report'!$G$1:$V$219,15,FALSE)</f>
        <v>25.02</v>
      </c>
      <c r="AL107" s="4" t="e">
        <f>VLOOKUP(G107,[1]SIPReport16102024180130!H:V,15,FALSE)</f>
        <v>#N/A</v>
      </c>
      <c r="AM107" s="4">
        <f>VLOOKUP(G107,sys23oct!$H$1:$X$77,15,FALSE)</f>
        <v>8.34</v>
      </c>
      <c r="AN107" t="b">
        <f t="shared" si="33"/>
        <v>1</v>
      </c>
      <c r="AO107">
        <f>VLOOKUP(G107,'gold small ornament'!$B$4:$E$288,4,FALSE)</f>
        <v>17.1</v>
      </c>
      <c r="AP107">
        <f>VLOOKUP(G107,'system Report'!$G:$AF,25,FALSE)</f>
        <v>51.3</v>
      </c>
      <c r="AQ107" s="4" t="e">
        <f>VLOOKUP(G107,[1]SIPReport16102024180130!H$1:AG$69,25,FALSE)</f>
        <v>#N/A</v>
      </c>
      <c r="AR107" s="4">
        <f>VLOOKUP(G107,sys23oct!$H:$AG,25,FALSE)</f>
        <v>0</v>
      </c>
      <c r="AS107" t="e">
        <f t="shared" si="34"/>
        <v>#N/A</v>
      </c>
      <c r="AT107">
        <f>VLOOKUP(G107,'star gold'!$B$4:$G$265,4,FALSE)</f>
        <v>60.89</v>
      </c>
      <c r="AU107">
        <f>VLOOKUP(G107,'system Report'!G105:AJ323,27,FALSE)</f>
        <v>1448.22</v>
      </c>
      <c r="AW107" t="b">
        <f t="shared" si="22"/>
        <v>0</v>
      </c>
      <c r="BA107" t="e">
        <f>VLOOKUP(G107,'star silver'!$B$4:$G$93,4,FALSE)</f>
        <v>#N/A</v>
      </c>
      <c r="BB107">
        <f>VLOOKUP(G107,'system Report'!G105:AI323,29,FALSE)</f>
        <v>0</v>
      </c>
      <c r="BD107" t="e">
        <f t="shared" si="23"/>
        <v>#N/A</v>
      </c>
    </row>
    <row r="108" hidden="1" spans="1:56">
      <c r="A108" s="1" t="s">
        <v>58</v>
      </c>
      <c r="B108" s="5" t="s">
        <v>21</v>
      </c>
      <c r="C108" s="1">
        <v>10</v>
      </c>
      <c r="D108" s="10">
        <v>45528</v>
      </c>
      <c r="E108" s="1">
        <v>148</v>
      </c>
      <c r="F108" s="1" t="s">
        <v>191</v>
      </c>
      <c r="G108" s="1">
        <v>4473</v>
      </c>
      <c r="H108" s="1" t="s">
        <v>97</v>
      </c>
      <c r="I108" s="1" t="s">
        <v>94</v>
      </c>
      <c r="J108" s="1"/>
      <c r="K108" s="1"/>
      <c r="L108" s="1"/>
      <c r="M108" s="1"/>
      <c r="N108" s="1"/>
      <c r="O108" s="1"/>
      <c r="P108" s="1">
        <f>VLOOKUP(G108,'Empwise report_aug'!$B$2:$E$248,4,0)</f>
        <v>7031414.6163</v>
      </c>
      <c r="Q108" s="1"/>
      <c r="R108" s="1"/>
      <c r="S108" s="1"/>
      <c r="T108" s="1">
        <f>VLOOKUP(G108,'Empwise report_aug'!$B$2:$E$248,3,FALSE)</f>
        <v>7113510.98</v>
      </c>
      <c r="U108" s="1"/>
      <c r="V108" s="1"/>
      <c r="W108" s="39">
        <f t="shared" si="21"/>
        <v>101.167565393025</v>
      </c>
      <c r="X108" s="1"/>
      <c r="Y108" s="1"/>
      <c r="Z108" s="14">
        <f>VLOOKUP(G108,'Gold Ornamnet'!$B$4:$E$231,4,FALSE)</f>
        <v>309.112</v>
      </c>
      <c r="AA108">
        <f>VLOOKUP(G108,'system Report'!$G$1:$Q$219,11,FALSE)</f>
        <v>0</v>
      </c>
      <c r="AB108">
        <f>VLOOKUP(G108,sys23oct!$H$1:$S$74,11,FALSE)</f>
        <v>309.11</v>
      </c>
      <c r="AD108" t="b">
        <v>1</v>
      </c>
      <c r="AE108" t="e">
        <f>VLOOKUP(G108,silver!$B$4:$E$117,4,FALSE)</f>
        <v>#N/A</v>
      </c>
      <c r="AG108" s="14" t="e">
        <f>VLOOKUP(G108,silver!$B$4:$E$118,4,FALSE)</f>
        <v>#N/A</v>
      </c>
      <c r="AH108" s="14"/>
      <c r="AI108" t="e">
        <f t="shared" si="32"/>
        <v>#N/A</v>
      </c>
      <c r="AJ108">
        <f>VLOOKUP(G108,'Diamond '!$B$4:$E$1048576,4,FALSE)</f>
        <v>7.54</v>
      </c>
      <c r="AK108">
        <f>VLOOKUP(G108,'system Report'!$G$1:$V$219,15,FALSE)</f>
        <v>22.62</v>
      </c>
      <c r="AL108" s="4" t="e">
        <f>VLOOKUP(G108,[1]SIPReport16102024180130!H:V,15,FALSE)</f>
        <v>#N/A</v>
      </c>
      <c r="AM108" s="4">
        <f>VLOOKUP(G108,sys23oct!$H$1:$X$77,15,FALSE)</f>
        <v>7.54</v>
      </c>
      <c r="AN108" t="b">
        <f t="shared" si="33"/>
        <v>1</v>
      </c>
      <c r="AO108">
        <f>VLOOKUP(G108,'gold small ornament'!$B$4:$E$288,4,FALSE)</f>
        <v>14.9</v>
      </c>
      <c r="AP108">
        <f>VLOOKUP(G108,'system Report'!$G:$AF,25,FALSE)</f>
        <v>44.7</v>
      </c>
      <c r="AQ108" s="4" t="e">
        <f>VLOOKUP(G108,[1]SIPReport16102024180130!H$1:AG$69,25,FALSE)</f>
        <v>#N/A</v>
      </c>
      <c r="AR108" s="4">
        <f>VLOOKUP(G108,sys23oct!$H:$AG,25,FALSE)</f>
        <v>0</v>
      </c>
      <c r="AS108" t="e">
        <f t="shared" si="34"/>
        <v>#N/A</v>
      </c>
      <c r="AT108">
        <f>VLOOKUP(G108,'star gold'!$B$4:$G$265,4,FALSE)</f>
        <v>60.1</v>
      </c>
      <c r="AU108">
        <f>VLOOKUP(G108,'system Report'!G106:AJ324,27,FALSE)</f>
        <v>1144.75</v>
      </c>
      <c r="AW108" t="b">
        <f t="shared" si="22"/>
        <v>0</v>
      </c>
      <c r="BA108" t="e">
        <f>VLOOKUP(G108,'star silver'!$B$4:$G$93,4,FALSE)</f>
        <v>#N/A</v>
      </c>
      <c r="BB108">
        <f>VLOOKUP(G108,'system Report'!G106:AI324,29,FALSE)</f>
        <v>0</v>
      </c>
      <c r="BD108" t="e">
        <f t="shared" si="23"/>
        <v>#N/A</v>
      </c>
    </row>
    <row r="109" hidden="1" spans="1:56">
      <c r="A109" s="1" t="s">
        <v>58</v>
      </c>
      <c r="B109" s="5" t="s">
        <v>21</v>
      </c>
      <c r="C109" s="1">
        <v>10</v>
      </c>
      <c r="D109" s="10">
        <v>45528</v>
      </c>
      <c r="E109" s="1">
        <v>148</v>
      </c>
      <c r="F109" s="1" t="s">
        <v>192</v>
      </c>
      <c r="G109" s="1">
        <v>4945</v>
      </c>
      <c r="H109" s="1" t="s">
        <v>97</v>
      </c>
      <c r="I109" s="1" t="s">
        <v>94</v>
      </c>
      <c r="J109" s="1"/>
      <c r="K109" s="1"/>
      <c r="L109" s="1"/>
      <c r="M109" s="1"/>
      <c r="N109" s="1"/>
      <c r="O109" s="1"/>
      <c r="P109" s="1">
        <f>VLOOKUP(G109,'Empwise report_aug'!$B$2:$E$248,4,0)</f>
        <v>7031414.6163</v>
      </c>
      <c r="Q109" s="1"/>
      <c r="R109" s="1"/>
      <c r="S109" s="1"/>
      <c r="T109" s="1">
        <f>VLOOKUP(G109,'Empwise report_aug'!$B$2:$E$248,3,FALSE)</f>
        <v>5572115.22</v>
      </c>
      <c r="U109" s="1"/>
      <c r="V109" s="1"/>
      <c r="W109" s="39">
        <f t="shared" si="21"/>
        <v>79.2460055915761</v>
      </c>
      <c r="X109" s="1"/>
      <c r="Y109" s="1"/>
      <c r="Z109" s="14">
        <f>VLOOKUP(G109,'Gold Ornamnet'!$B$4:$E$231,4,FALSE)</f>
        <v>237.73</v>
      </c>
      <c r="AA109">
        <f>VLOOKUP(G109,'system Report'!$G$1:$Q$219,11,FALSE)</f>
        <v>0</v>
      </c>
      <c r="AB109">
        <f>VLOOKUP(G109,sys23oct!$H$1:$S$74,11,FALSE)</f>
        <v>237.73</v>
      </c>
      <c r="AD109" t="b">
        <f t="shared" si="31"/>
        <v>1</v>
      </c>
      <c r="AE109" t="e">
        <f>VLOOKUP(G109,silver!$B$4:$E$117,4,FALSE)</f>
        <v>#N/A</v>
      </c>
      <c r="AG109" s="14" t="e">
        <f>VLOOKUP(G109,silver!$B$4:$E$118,4,FALSE)</f>
        <v>#N/A</v>
      </c>
      <c r="AH109" s="14"/>
      <c r="AI109" t="e">
        <f t="shared" si="32"/>
        <v>#N/A</v>
      </c>
      <c r="AJ109">
        <f>VLOOKUP(G109,'Diamond '!$B$4:$E$1048576,4,FALSE)</f>
        <v>6.95</v>
      </c>
      <c r="AK109">
        <f>VLOOKUP(G109,'system Report'!$G$1:$V$219,15,FALSE)</f>
        <v>20.85</v>
      </c>
      <c r="AL109" s="4" t="e">
        <f>VLOOKUP(G109,[1]SIPReport16102024180130!H:V,15,FALSE)</f>
        <v>#N/A</v>
      </c>
      <c r="AM109" s="4">
        <f>VLOOKUP(G109,sys23oct!$H$1:$X$77,15,FALSE)</f>
        <v>6.95</v>
      </c>
      <c r="AN109" t="b">
        <f t="shared" si="33"/>
        <v>1</v>
      </c>
      <c r="AO109">
        <f>VLOOKUP(G109,'gold small ornament'!$B$4:$E$288,4,FALSE)</f>
        <v>14.87</v>
      </c>
      <c r="AP109">
        <f>VLOOKUP(G109,'system Report'!$G:$AF,25,FALSE)</f>
        <v>44.61</v>
      </c>
      <c r="AQ109" s="4" t="e">
        <f>VLOOKUP(G109,[1]SIPReport16102024180130!H$1:AG$69,25,FALSE)</f>
        <v>#N/A</v>
      </c>
      <c r="AR109" s="4">
        <f>VLOOKUP(G109,sys23oct!$H:$AG,25,FALSE)</f>
        <v>0</v>
      </c>
      <c r="AS109" t="e">
        <f t="shared" si="34"/>
        <v>#N/A</v>
      </c>
      <c r="AT109">
        <f>VLOOKUP(G109,'star gold'!$B$4:$G$265,4,FALSE)</f>
        <v>13.86</v>
      </c>
      <c r="AU109">
        <f>VLOOKUP(G109,'system Report'!G107:AJ325,27,FALSE)</f>
        <v>852.04</v>
      </c>
      <c r="AW109" t="b">
        <f t="shared" si="22"/>
        <v>0</v>
      </c>
      <c r="BA109" t="e">
        <f>VLOOKUP(G109,'star silver'!$B$4:$G$93,4,FALSE)</f>
        <v>#N/A</v>
      </c>
      <c r="BB109">
        <f>VLOOKUP(G109,'system Report'!G107:AI325,29,FALSE)</f>
        <v>0</v>
      </c>
      <c r="BD109" t="e">
        <f t="shared" si="23"/>
        <v>#N/A</v>
      </c>
    </row>
    <row r="110" hidden="1" spans="1:56">
      <c r="A110" s="1" t="s">
        <v>58</v>
      </c>
      <c r="B110" s="5" t="s">
        <v>21</v>
      </c>
      <c r="C110" s="1">
        <v>10</v>
      </c>
      <c r="D110" s="10">
        <v>45528</v>
      </c>
      <c r="E110" s="1">
        <v>148</v>
      </c>
      <c r="F110" s="1" t="s">
        <v>193</v>
      </c>
      <c r="G110" s="1">
        <v>5107</v>
      </c>
      <c r="H110" s="1" t="s">
        <v>97</v>
      </c>
      <c r="I110" s="1" t="s">
        <v>94</v>
      </c>
      <c r="J110" s="1"/>
      <c r="K110" s="1"/>
      <c r="L110" s="1"/>
      <c r="M110" s="1"/>
      <c r="N110" s="1"/>
      <c r="O110" s="1"/>
      <c r="P110" s="1">
        <f>VLOOKUP(G110,'Empwise report_aug'!$B$2:$E$248,4,0)</f>
        <v>7031414.6163</v>
      </c>
      <c r="Q110" s="1"/>
      <c r="R110" s="1"/>
      <c r="S110" s="1"/>
      <c r="T110" s="1">
        <f>VLOOKUP(G110,'Empwise report_aug'!$B$2:$E$248,3,FALSE)</f>
        <v>6103251.82</v>
      </c>
      <c r="U110" s="1"/>
      <c r="V110" s="1"/>
      <c r="W110" s="39">
        <f t="shared" si="21"/>
        <v>86.7997714976391</v>
      </c>
      <c r="X110" s="1"/>
      <c r="Y110" s="1"/>
      <c r="Z110" s="14">
        <f>VLOOKUP(G110,'Gold Ornamnet'!$B$4:$E$231,4,FALSE)</f>
        <v>272.62</v>
      </c>
      <c r="AA110">
        <f>VLOOKUP(G110,'system Report'!$G$1:$Q$219,11,FALSE)</f>
        <v>0</v>
      </c>
      <c r="AB110">
        <f>VLOOKUP(G110,sys23oct!$H$1:$S$74,11,FALSE)</f>
        <v>272.62</v>
      </c>
      <c r="AD110" t="b">
        <f t="shared" si="31"/>
        <v>1</v>
      </c>
      <c r="AE110" t="e">
        <f>VLOOKUP(G110,silver!$B$4:$E$117,4,FALSE)</f>
        <v>#N/A</v>
      </c>
      <c r="AG110" s="14" t="e">
        <f>VLOOKUP(G110,silver!$B$4:$E$118,4,FALSE)</f>
        <v>#N/A</v>
      </c>
      <c r="AH110" s="14"/>
      <c r="AI110" t="e">
        <f t="shared" si="32"/>
        <v>#N/A</v>
      </c>
      <c r="AJ110">
        <f>VLOOKUP(G110,'Diamond '!$B$4:$E$1048576,4,FALSE)</f>
        <v>3.21</v>
      </c>
      <c r="AK110">
        <f>VLOOKUP(G110,'system Report'!$G$1:$V$219,15,FALSE)</f>
        <v>9.63</v>
      </c>
      <c r="AL110" s="4" t="e">
        <f>VLOOKUP(G110,[1]SIPReport16102024180130!H:V,15,FALSE)</f>
        <v>#N/A</v>
      </c>
      <c r="AM110" s="4">
        <f>VLOOKUP(G110,sys23oct!$H$1:$X$77,15,FALSE)</f>
        <v>3.21</v>
      </c>
      <c r="AN110" t="b">
        <f t="shared" si="33"/>
        <v>1</v>
      </c>
      <c r="AO110">
        <f>VLOOKUP(G110,'gold small ornament'!$B$4:$E$288,4,FALSE)</f>
        <v>3.74</v>
      </c>
      <c r="AP110">
        <f>VLOOKUP(G110,'system Report'!$G:$AF,25,FALSE)</f>
        <v>11.22</v>
      </c>
      <c r="AQ110" s="4" t="e">
        <f>VLOOKUP(G110,[1]SIPReport16102024180130!H$1:AG$69,25,FALSE)</f>
        <v>#N/A</v>
      </c>
      <c r="AR110" s="4">
        <f>VLOOKUP(G110,sys23oct!$H:$AG,25,FALSE)</f>
        <v>0</v>
      </c>
      <c r="AS110" t="e">
        <f t="shared" si="34"/>
        <v>#N/A</v>
      </c>
      <c r="AT110">
        <f>VLOOKUP(G110,'star gold'!$B$4:$G$265,4,FALSE)</f>
        <v>14.657</v>
      </c>
      <c r="AU110">
        <f>VLOOKUP(G110,'system Report'!G108:AJ326,27,FALSE)</f>
        <v>1120.06</v>
      </c>
      <c r="AW110" t="b">
        <f t="shared" si="22"/>
        <v>0</v>
      </c>
      <c r="BA110" t="e">
        <f>VLOOKUP(G110,'star silver'!$B$4:$G$93,4,FALSE)</f>
        <v>#N/A</v>
      </c>
      <c r="BB110">
        <f>VLOOKUP(G110,'system Report'!G108:AI326,29,FALSE)</f>
        <v>0</v>
      </c>
      <c r="BD110" t="e">
        <f t="shared" si="23"/>
        <v>#N/A</v>
      </c>
    </row>
    <row r="111" hidden="1" spans="1:56">
      <c r="A111" s="1" t="s">
        <v>58</v>
      </c>
      <c r="B111" s="5" t="s">
        <v>21</v>
      </c>
      <c r="C111" s="1">
        <v>10</v>
      </c>
      <c r="D111" s="10">
        <v>45528</v>
      </c>
      <c r="E111" s="1">
        <v>148</v>
      </c>
      <c r="F111" s="1" t="s">
        <v>194</v>
      </c>
      <c r="G111" s="1">
        <v>5120</v>
      </c>
      <c r="H111" s="1" t="s">
        <v>97</v>
      </c>
      <c r="I111" s="1" t="s">
        <v>94</v>
      </c>
      <c r="J111" s="1"/>
      <c r="K111" s="1"/>
      <c r="L111" s="1"/>
      <c r="M111" s="1"/>
      <c r="N111" s="1"/>
      <c r="O111" s="1"/>
      <c r="P111" s="1" t="e">
        <f>VLOOKUP(G111,'Empwise report_aug'!$B$2:$E$248,4,0)</f>
        <v>#N/A</v>
      </c>
      <c r="Q111" s="1"/>
      <c r="R111" s="1"/>
      <c r="S111" s="1"/>
      <c r="T111" s="1" t="e">
        <f>VLOOKUP(G111,'Empwise report_aug'!$B$2:$E$248,3,FALSE)</f>
        <v>#N/A</v>
      </c>
      <c r="U111" s="1"/>
      <c r="V111" s="1"/>
      <c r="W111" s="39" t="e">
        <f t="shared" si="21"/>
        <v>#N/A</v>
      </c>
      <c r="X111" s="1"/>
      <c r="Y111" s="1"/>
      <c r="Z111" s="14" t="e">
        <f>VLOOKUP(G111,'Gold Ornamnet'!$B$4:$E$231,4,FALSE)</f>
        <v>#N/A</v>
      </c>
      <c r="AA111">
        <f>VLOOKUP(G111,'system Report'!$G$1:$Q$219,11,FALSE)</f>
        <v>0</v>
      </c>
      <c r="AB111" t="e">
        <f>VLOOKUP(G111,sys23oct!$H$1:$S$74,11,FALSE)</f>
        <v>#N/A</v>
      </c>
      <c r="AD111" t="e">
        <f t="shared" si="31"/>
        <v>#N/A</v>
      </c>
      <c r="AE111" t="e">
        <f>VLOOKUP(G111,silver!$B$4:$E$117,4,FALSE)</f>
        <v>#N/A</v>
      </c>
      <c r="AG111" s="14" t="e">
        <f>VLOOKUP(G111,silver!$B$4:$E$118,4,FALSE)</f>
        <v>#N/A</v>
      </c>
      <c r="AH111" s="14"/>
      <c r="AI111" t="e">
        <f t="shared" si="32"/>
        <v>#N/A</v>
      </c>
      <c r="AJ111" t="e">
        <f>VLOOKUP(G111,'Diamond '!$B$4:$E$1048576,4,FALSE)</f>
        <v>#N/A</v>
      </c>
      <c r="AK111">
        <f>VLOOKUP(G111,'system Report'!$G$1:$V$219,15,FALSE)</f>
        <v>0</v>
      </c>
      <c r="AL111" s="4" t="e">
        <f>VLOOKUP(G111,[1]SIPReport16102024180130!H:V,15,FALSE)</f>
        <v>#N/A</v>
      </c>
      <c r="AM111" s="4" t="e">
        <f>VLOOKUP(G111,sys23oct!$H$1:$X$77,15,FALSE)</f>
        <v>#N/A</v>
      </c>
      <c r="AN111" t="e">
        <f t="shared" si="33"/>
        <v>#N/A</v>
      </c>
      <c r="AO111" t="e">
        <f>VLOOKUP(G111,'gold small ornament'!$B$4:$E$288,4,FALSE)</f>
        <v>#N/A</v>
      </c>
      <c r="AP111">
        <f>VLOOKUP(G111,'system Report'!$G:$AF,25,FALSE)</f>
        <v>0</v>
      </c>
      <c r="AQ111" s="4" t="e">
        <f>VLOOKUP(G111,[1]SIPReport16102024180130!H$1:AG$69,25,FALSE)</f>
        <v>#N/A</v>
      </c>
      <c r="AR111" s="4" t="e">
        <f>VLOOKUP(G111,sys23oct!$H:$AG,25,FALSE)</f>
        <v>#N/A</v>
      </c>
      <c r="AS111" t="e">
        <f t="shared" si="34"/>
        <v>#N/A</v>
      </c>
      <c r="AT111" t="e">
        <f>VLOOKUP(G111,'star gold'!$B$4:$G$265,4,FALSE)</f>
        <v>#N/A</v>
      </c>
      <c r="AU111">
        <f>VLOOKUP(G111,'system Report'!G109:AJ327,27,FALSE)</f>
        <v>10</v>
      </c>
      <c r="AW111" t="e">
        <f t="shared" si="22"/>
        <v>#N/A</v>
      </c>
      <c r="BA111" t="e">
        <f>VLOOKUP(G111,'star silver'!$B$4:$G$93,4,FALSE)</f>
        <v>#N/A</v>
      </c>
      <c r="BB111">
        <f>VLOOKUP(G111,'system Report'!G109:AI327,29,FALSE)</f>
        <v>0</v>
      </c>
      <c r="BD111" t="e">
        <f t="shared" si="23"/>
        <v>#N/A</v>
      </c>
    </row>
    <row r="112" hidden="1" spans="1:56">
      <c r="A112" s="1" t="s">
        <v>58</v>
      </c>
      <c r="B112" s="5" t="s">
        <v>21</v>
      </c>
      <c r="C112" s="1">
        <v>10</v>
      </c>
      <c r="D112" s="10">
        <v>45528</v>
      </c>
      <c r="E112" s="1">
        <v>148</v>
      </c>
      <c r="F112" s="1" t="s">
        <v>195</v>
      </c>
      <c r="G112" s="1">
        <v>5121</v>
      </c>
      <c r="H112" s="1" t="s">
        <v>93</v>
      </c>
      <c r="I112" s="1" t="s">
        <v>94</v>
      </c>
      <c r="J112" s="1"/>
      <c r="K112" s="1"/>
      <c r="L112" s="1"/>
      <c r="M112" s="1"/>
      <c r="N112" s="1"/>
      <c r="O112" s="1"/>
      <c r="P112" s="1">
        <f>VLOOKUP(G112,'Empwise report_aug'!$B$2:$E$248,4,0)</f>
        <v>8438482.0382</v>
      </c>
      <c r="Q112" s="1"/>
      <c r="R112" s="1"/>
      <c r="S112" s="1"/>
      <c r="T112" s="1">
        <f>VLOOKUP(G112,'Empwise report_aug'!$B$2:$E$248,3,FALSE)</f>
        <v>5857603.66</v>
      </c>
      <c r="U112" s="1"/>
      <c r="V112" s="1"/>
      <c r="W112" s="39">
        <f t="shared" si="21"/>
        <v>69.415371550041</v>
      </c>
      <c r="X112" s="1"/>
      <c r="Y112" s="1"/>
      <c r="Z112" s="14">
        <f>VLOOKUP(G112,'Gold Ornamnet'!$B$4:$E$231,4,FALSE)</f>
        <v>184.94</v>
      </c>
      <c r="AA112">
        <f>VLOOKUP(G112,'system Report'!$G$1:$Q$219,11,FALSE)</f>
        <v>0</v>
      </c>
      <c r="AB112">
        <f>VLOOKUP(G112,sys23oct!$H$1:$S$74,11,FALSE)</f>
        <v>184.94</v>
      </c>
      <c r="AD112" t="b">
        <f t="shared" si="31"/>
        <v>1</v>
      </c>
      <c r="AE112" t="e">
        <f>VLOOKUP(G112,silver!$B$4:$E$117,4,FALSE)</f>
        <v>#N/A</v>
      </c>
      <c r="AG112" s="14" t="e">
        <f>VLOOKUP(G112,silver!$B$4:$E$118,4,FALSE)</f>
        <v>#N/A</v>
      </c>
      <c r="AH112" s="14"/>
      <c r="AI112" t="e">
        <f t="shared" si="32"/>
        <v>#N/A</v>
      </c>
      <c r="AJ112">
        <f>VLOOKUP(G112,'Diamond '!$B$4:$E$1048576,4,FALSE)</f>
        <v>2.56</v>
      </c>
      <c r="AK112">
        <f>VLOOKUP(G112,'system Report'!$G$1:$V$219,15,FALSE)</f>
        <v>7.68</v>
      </c>
      <c r="AL112" s="4" t="e">
        <f>VLOOKUP(G112,[1]SIPReport16102024180130!H:V,15,FALSE)</f>
        <v>#N/A</v>
      </c>
      <c r="AM112" s="4">
        <f>VLOOKUP(G112,sys23oct!$H$1:$X$77,15,FALSE)</f>
        <v>2.56</v>
      </c>
      <c r="AN112" t="b">
        <f t="shared" si="33"/>
        <v>1</v>
      </c>
      <c r="AO112">
        <f>VLOOKUP(G112,'gold small ornament'!$B$4:$E$288,4,FALSE)</f>
        <v>14.82</v>
      </c>
      <c r="AP112">
        <f>VLOOKUP(G112,'system Report'!$G:$AF,25,FALSE)</f>
        <v>44.46</v>
      </c>
      <c r="AQ112" s="4" t="e">
        <f>VLOOKUP(G112,[1]SIPReport16102024180130!H$1:AG$69,25,FALSE)</f>
        <v>#N/A</v>
      </c>
      <c r="AR112" s="4">
        <f>VLOOKUP(G112,sys23oct!$H:$AG,25,FALSE)</f>
        <v>0</v>
      </c>
      <c r="AS112" t="e">
        <f t="shared" si="34"/>
        <v>#N/A</v>
      </c>
      <c r="AT112">
        <f>VLOOKUP(G112,'star gold'!$B$4:$G$265,4,FALSE)</f>
        <v>30.45</v>
      </c>
      <c r="AU112">
        <f>VLOOKUP(G112,'system Report'!G110:AJ328,27,FALSE)</f>
        <v>1027.88</v>
      </c>
      <c r="AW112" t="b">
        <f t="shared" si="22"/>
        <v>0</v>
      </c>
      <c r="BA112" t="e">
        <f>VLOOKUP(G112,'star silver'!$B$4:$G$93,4,FALSE)</f>
        <v>#N/A</v>
      </c>
      <c r="BB112">
        <f>VLOOKUP(G112,'system Report'!G110:AI328,29,FALSE)</f>
        <v>0</v>
      </c>
      <c r="BD112" t="e">
        <f t="shared" si="23"/>
        <v>#N/A</v>
      </c>
    </row>
    <row r="113" hidden="1" spans="1:56">
      <c r="A113" s="1" t="s">
        <v>58</v>
      </c>
      <c r="B113" s="5" t="s">
        <v>21</v>
      </c>
      <c r="C113" s="1">
        <v>10</v>
      </c>
      <c r="D113" s="10">
        <v>45528</v>
      </c>
      <c r="E113" s="1">
        <v>148</v>
      </c>
      <c r="F113" s="1" t="s">
        <v>196</v>
      </c>
      <c r="G113" s="1">
        <v>5159</v>
      </c>
      <c r="H113" s="1" t="s">
        <v>97</v>
      </c>
      <c r="I113" s="1" t="s">
        <v>94</v>
      </c>
      <c r="J113" s="1"/>
      <c r="K113" s="1"/>
      <c r="L113" s="1"/>
      <c r="M113" s="1"/>
      <c r="N113" s="1"/>
      <c r="O113" s="1"/>
      <c r="P113" s="1">
        <f>VLOOKUP(G113,'Empwise report_aug'!$B$2:$E$248,4,0)</f>
        <v>7031414.6163</v>
      </c>
      <c r="Q113" s="1"/>
      <c r="R113" s="1"/>
      <c r="S113" s="1"/>
      <c r="T113" s="1">
        <f>VLOOKUP(G113,'Empwise report_aug'!$B$2:$E$248,3,FALSE)</f>
        <v>7220633.59</v>
      </c>
      <c r="U113" s="1"/>
      <c r="V113" s="1"/>
      <c r="W113" s="39">
        <f t="shared" si="21"/>
        <v>102.691051289471</v>
      </c>
      <c r="X113" s="1"/>
      <c r="Y113" s="1"/>
      <c r="Z113" s="14">
        <f>VLOOKUP(G113,'Gold Ornamnet'!$B$4:$E$231,4,FALSE)</f>
        <v>354.88</v>
      </c>
      <c r="AA113">
        <f>VLOOKUP(G113,'system Report'!$G$1:$Q$219,11,FALSE)</f>
        <v>0</v>
      </c>
      <c r="AB113">
        <f>VLOOKUP(G113,sys23oct!$H$1:$S$74,11,FALSE)</f>
        <v>354.88</v>
      </c>
      <c r="AD113" t="b">
        <f t="shared" si="31"/>
        <v>1</v>
      </c>
      <c r="AE113" t="e">
        <f>VLOOKUP(G113,silver!$B$4:$E$117,4,FALSE)</f>
        <v>#N/A</v>
      </c>
      <c r="AG113" s="14" t="e">
        <f>VLOOKUP(G113,silver!$B$4:$E$118,4,FALSE)</f>
        <v>#N/A</v>
      </c>
      <c r="AH113" s="14"/>
      <c r="AI113" t="e">
        <f t="shared" si="32"/>
        <v>#N/A</v>
      </c>
      <c r="AJ113" s="45">
        <f>VLOOKUP(G113,'Diamond '!$B$4:$E$1048576,4,FALSE)</f>
        <v>6.14</v>
      </c>
      <c r="AK113" s="45">
        <f>VLOOKUP(G113,'system Report'!$G$1:$V$219,15,FALSE)</f>
        <v>18.42</v>
      </c>
      <c r="AL113" s="46" t="e">
        <f>VLOOKUP(G113,[1]SIPReport16102024180130!H:V,15,FALSE)</f>
        <v>#N/A</v>
      </c>
      <c r="AM113" s="46">
        <f>VLOOKUP(G113,sys23oct!$H$1:$X$77,15,FALSE)</f>
        <v>6.47</v>
      </c>
      <c r="AN113" t="b">
        <f t="shared" si="33"/>
        <v>0</v>
      </c>
      <c r="AO113">
        <f>VLOOKUP(G113,'gold small ornament'!$B$4:$E$288,4,FALSE)</f>
        <v>15.8</v>
      </c>
      <c r="AP113">
        <f>VLOOKUP(G113,'system Report'!$G:$AF,25,FALSE)</f>
        <v>40.95</v>
      </c>
      <c r="AQ113" s="4" t="e">
        <f>VLOOKUP(G113,[1]SIPReport16102024180130!H$1:AG$69,25,FALSE)</f>
        <v>#N/A</v>
      </c>
      <c r="AR113" s="4">
        <f>VLOOKUP(G113,sys23oct!$H:$AG,25,FALSE)</f>
        <v>0</v>
      </c>
      <c r="AS113" t="e">
        <f t="shared" si="34"/>
        <v>#N/A</v>
      </c>
      <c r="AT113">
        <f>VLOOKUP(G113,'star gold'!$B$4:$G$265,4,FALSE)</f>
        <v>103.09</v>
      </c>
      <c r="AU113">
        <f>VLOOKUP(G113,'system Report'!G111:AJ329,27,FALSE)</f>
        <v>1173.08</v>
      </c>
      <c r="AW113" t="b">
        <f t="shared" si="22"/>
        <v>0</v>
      </c>
      <c r="BA113" t="e">
        <f>VLOOKUP(G113,'star silver'!$B$4:$G$93,4,FALSE)</f>
        <v>#N/A</v>
      </c>
      <c r="BB113">
        <f>VLOOKUP(G113,'system Report'!G111:AI329,29,FALSE)</f>
        <v>0</v>
      </c>
      <c r="BD113" t="e">
        <f t="shared" si="23"/>
        <v>#N/A</v>
      </c>
    </row>
    <row r="114" hidden="1" spans="1:56">
      <c r="A114" s="1" t="s">
        <v>58</v>
      </c>
      <c r="B114" s="5" t="s">
        <v>21</v>
      </c>
      <c r="C114" s="1">
        <v>10</v>
      </c>
      <c r="D114" s="10">
        <v>45528</v>
      </c>
      <c r="E114" s="1">
        <v>148</v>
      </c>
      <c r="F114" s="1" t="s">
        <v>197</v>
      </c>
      <c r="G114" s="1">
        <v>5160</v>
      </c>
      <c r="H114" s="1" t="s">
        <v>97</v>
      </c>
      <c r="I114" s="1" t="s">
        <v>94</v>
      </c>
      <c r="J114" s="1"/>
      <c r="K114" s="1"/>
      <c r="L114" s="1"/>
      <c r="M114" s="1"/>
      <c r="N114" s="1"/>
      <c r="O114" s="1"/>
      <c r="P114" s="1">
        <f>VLOOKUP(G114,'Empwise report_aug'!$B$2:$E$248,4,0)</f>
        <v>7031414.6163</v>
      </c>
      <c r="Q114" s="1"/>
      <c r="R114" s="1"/>
      <c r="S114" s="1"/>
      <c r="T114" s="1">
        <f>VLOOKUP(G114,'Empwise report_aug'!$B$2:$E$248,3,FALSE)</f>
        <v>5107094.24</v>
      </c>
      <c r="U114" s="1"/>
      <c r="V114" s="1"/>
      <c r="W114" s="39">
        <f t="shared" si="21"/>
        <v>72.6325287113762</v>
      </c>
      <c r="X114" s="1"/>
      <c r="Y114" s="1"/>
      <c r="Z114" s="14">
        <f>VLOOKUP(G114,'Gold Ornamnet'!$B$4:$E$231,4,FALSE)</f>
        <v>195.94</v>
      </c>
      <c r="AA114">
        <f>VLOOKUP(G114,'system Report'!$G$1:$Q$219,11,FALSE)</f>
        <v>0</v>
      </c>
      <c r="AB114">
        <f>VLOOKUP(G114,sys23oct!$H$1:$S$74,11,FALSE)</f>
        <v>195.94</v>
      </c>
      <c r="AD114" t="b">
        <f t="shared" si="31"/>
        <v>1</v>
      </c>
      <c r="AE114" t="e">
        <f>VLOOKUP(G114,silver!$B$4:$E$117,4,FALSE)</f>
        <v>#N/A</v>
      </c>
      <c r="AG114" s="14" t="e">
        <f>VLOOKUP(G114,silver!$B$4:$E$118,4,FALSE)</f>
        <v>#N/A</v>
      </c>
      <c r="AH114" s="14"/>
      <c r="AI114" t="e">
        <f t="shared" si="32"/>
        <v>#N/A</v>
      </c>
      <c r="AJ114">
        <f>VLOOKUP(G114,'Diamond '!$B$4:$E$1048576,4,FALSE)</f>
        <v>6.08</v>
      </c>
      <c r="AK114">
        <f>VLOOKUP(G114,'system Report'!$G$1:$V$219,15,FALSE)</f>
        <v>18.24</v>
      </c>
      <c r="AL114" s="4" t="e">
        <f>VLOOKUP(G114,[1]SIPReport16102024180130!H:V,15,FALSE)</f>
        <v>#N/A</v>
      </c>
      <c r="AM114" s="4">
        <f>VLOOKUP(G114,sys23oct!$H$1:$X$77,15,FALSE)</f>
        <v>6.08</v>
      </c>
      <c r="AN114" t="b">
        <f t="shared" si="33"/>
        <v>1</v>
      </c>
      <c r="AO114">
        <f>VLOOKUP(G114,'gold small ornament'!$B$4:$E$288,4,FALSE)</f>
        <v>12.84</v>
      </c>
      <c r="AP114">
        <f>VLOOKUP(G114,'system Report'!$G:$AF,25,FALSE)</f>
        <v>38.52</v>
      </c>
      <c r="AQ114" s="4" t="e">
        <f>VLOOKUP(G114,[1]SIPReport16102024180130!H$1:AG$69,25,FALSE)</f>
        <v>#N/A</v>
      </c>
      <c r="AR114" s="4">
        <f>VLOOKUP(G114,sys23oct!$H:$AG,25,FALSE)</f>
        <v>0</v>
      </c>
      <c r="AS114" t="e">
        <f t="shared" si="34"/>
        <v>#N/A</v>
      </c>
      <c r="AT114">
        <f>VLOOKUP(G114,'star gold'!$B$4:$G$265,4,FALSE)</f>
        <v>11.61</v>
      </c>
      <c r="AU114">
        <f>VLOOKUP(G114,'system Report'!G112:AJ330,27,FALSE)</f>
        <v>812.49</v>
      </c>
      <c r="AW114" t="b">
        <f t="shared" si="22"/>
        <v>0</v>
      </c>
      <c r="BA114" t="e">
        <f>VLOOKUP(G114,'star silver'!$B$4:$G$93,4,FALSE)</f>
        <v>#N/A</v>
      </c>
      <c r="BB114">
        <f>VLOOKUP(G114,'system Report'!G112:AI330,29,FALSE)</f>
        <v>0</v>
      </c>
      <c r="BD114" t="e">
        <f t="shared" si="23"/>
        <v>#N/A</v>
      </c>
    </row>
    <row r="115" hidden="1" spans="1:56">
      <c r="A115" s="1" t="s">
        <v>58</v>
      </c>
      <c r="B115" s="5" t="s">
        <v>21</v>
      </c>
      <c r="C115" s="1">
        <v>10</v>
      </c>
      <c r="D115" s="10">
        <v>45528</v>
      </c>
      <c r="E115" s="1">
        <v>148</v>
      </c>
      <c r="F115" s="1" t="s">
        <v>198</v>
      </c>
      <c r="G115" s="1">
        <v>5192</v>
      </c>
      <c r="H115" s="1" t="s">
        <v>97</v>
      </c>
      <c r="I115" s="1" t="s">
        <v>94</v>
      </c>
      <c r="J115" s="1"/>
      <c r="K115" s="1"/>
      <c r="L115" s="1"/>
      <c r="M115" s="1"/>
      <c r="N115" s="1"/>
      <c r="O115" s="1"/>
      <c r="P115" s="1">
        <f>VLOOKUP(G115,'Empwise report_aug'!$B$2:$E$248,4,0)</f>
        <v>7031414.6163</v>
      </c>
      <c r="Q115" s="1"/>
      <c r="R115" s="1"/>
      <c r="S115" s="1"/>
      <c r="T115" s="1">
        <f>VLOOKUP(G115,'Empwise report_aug'!$B$2:$E$248,3,FALSE)</f>
        <v>6604900.56</v>
      </c>
      <c r="U115" s="1"/>
      <c r="V115" s="1"/>
      <c r="W115" s="39">
        <f t="shared" si="21"/>
        <v>93.9341643243272</v>
      </c>
      <c r="X115" s="1"/>
      <c r="Y115" s="1"/>
      <c r="Z115" s="14">
        <f>VLOOKUP(G115,'Gold Ornamnet'!$B$4:$E$231,4,FALSE)</f>
        <v>237.18</v>
      </c>
      <c r="AA115">
        <f>VLOOKUP(G115,'system Report'!$G$1:$Q$219,11,FALSE)</f>
        <v>0</v>
      </c>
      <c r="AB115">
        <f>VLOOKUP(G115,sys23oct!$H$1:$S$74,11,FALSE)</f>
        <v>237.18</v>
      </c>
      <c r="AD115" t="b">
        <f t="shared" si="31"/>
        <v>1</v>
      </c>
      <c r="AE115" t="e">
        <f>VLOOKUP(G115,silver!$B$4:$E$117,4,FALSE)</f>
        <v>#N/A</v>
      </c>
      <c r="AG115" s="14" t="e">
        <f>VLOOKUP(G115,silver!$B$4:$E$118,4,FALSE)</f>
        <v>#N/A</v>
      </c>
      <c r="AH115" s="14"/>
      <c r="AI115" t="e">
        <f t="shared" si="32"/>
        <v>#N/A</v>
      </c>
      <c r="AJ115">
        <f>VLOOKUP(G115,'Diamond '!$B$4:$E$1048576,4,FALSE)</f>
        <v>7.96</v>
      </c>
      <c r="AK115">
        <f>VLOOKUP(G115,'system Report'!$G$1:$V$219,15,FALSE)</f>
        <v>23.88</v>
      </c>
      <c r="AL115" s="4" t="e">
        <f>VLOOKUP(G115,[1]SIPReport16102024180130!H:V,15,FALSE)</f>
        <v>#N/A</v>
      </c>
      <c r="AM115" s="4">
        <f>VLOOKUP(G115,sys23oct!$H$1:$X$77,15,FALSE)</f>
        <v>7.96</v>
      </c>
      <c r="AN115" t="b">
        <f t="shared" si="33"/>
        <v>1</v>
      </c>
      <c r="AO115">
        <f>VLOOKUP(G115,'gold small ornament'!$B$4:$E$288,4,FALSE)</f>
        <v>3.26</v>
      </c>
      <c r="AP115">
        <f>VLOOKUP(G115,'system Report'!$G:$AF,25,FALSE)</f>
        <v>9.78</v>
      </c>
      <c r="AQ115" s="4" t="e">
        <f>VLOOKUP(G115,[1]SIPReport16102024180130!H$1:AG$69,25,FALSE)</f>
        <v>#N/A</v>
      </c>
      <c r="AR115" s="4">
        <f>VLOOKUP(G115,sys23oct!$H:$AG,25,FALSE)</f>
        <v>0</v>
      </c>
      <c r="AS115" t="e">
        <f t="shared" si="34"/>
        <v>#N/A</v>
      </c>
      <c r="AT115">
        <f>VLOOKUP(G115,'star gold'!$B$4:$G$265,4,FALSE)</f>
        <v>59.864</v>
      </c>
      <c r="AU115">
        <f>VLOOKUP(G115,'system Report'!G113:AJ331,27,FALSE)</f>
        <v>1055.16</v>
      </c>
      <c r="AW115" t="b">
        <f t="shared" si="22"/>
        <v>0</v>
      </c>
      <c r="BA115" t="e">
        <f>VLOOKUP(G115,'star silver'!$B$4:$G$93,4,FALSE)</f>
        <v>#N/A</v>
      </c>
      <c r="BB115">
        <f>VLOOKUP(G115,'system Report'!G113:AI331,29,FALSE)</f>
        <v>0</v>
      </c>
      <c r="BD115" t="e">
        <f t="shared" si="23"/>
        <v>#N/A</v>
      </c>
    </row>
    <row r="116" hidden="1" spans="1:56">
      <c r="A116" s="1" t="s">
        <v>58</v>
      </c>
      <c r="B116" s="5" t="s">
        <v>21</v>
      </c>
      <c r="C116" s="1">
        <v>10</v>
      </c>
      <c r="D116" s="10">
        <v>45528</v>
      </c>
      <c r="E116" s="1">
        <v>148</v>
      </c>
      <c r="F116" s="1" t="s">
        <v>199</v>
      </c>
      <c r="G116" s="1">
        <v>5193</v>
      </c>
      <c r="H116" s="1" t="s">
        <v>97</v>
      </c>
      <c r="I116" s="1" t="s">
        <v>94</v>
      </c>
      <c r="J116" s="1"/>
      <c r="K116" s="1"/>
      <c r="L116" s="1"/>
      <c r="M116" s="1"/>
      <c r="N116" s="1"/>
      <c r="O116" s="1"/>
      <c r="P116" s="1">
        <f>VLOOKUP(G116,'Empwise report_aug'!$B$2:$E$248,4,0)</f>
        <v>7031414.6163</v>
      </c>
      <c r="Q116" s="1"/>
      <c r="R116" s="1"/>
      <c r="S116" s="1"/>
      <c r="T116" s="1">
        <f>VLOOKUP(G116,'Empwise report_aug'!$B$2:$E$248,3,FALSE)</f>
        <v>7038074.25</v>
      </c>
      <c r="U116" s="1"/>
      <c r="V116" s="1"/>
      <c r="W116" s="39">
        <f t="shared" si="21"/>
        <v>100.09471257298</v>
      </c>
      <c r="X116" s="1"/>
      <c r="Y116" s="1"/>
      <c r="Z116" s="14">
        <f>VLOOKUP(G116,'Gold Ornamnet'!$B$4:$E$231,4,FALSE)</f>
        <v>472.25</v>
      </c>
      <c r="AA116">
        <f>VLOOKUP(G116,'system Report'!$G$1:$Q$219,11,FALSE)</f>
        <v>0</v>
      </c>
      <c r="AB116">
        <f>VLOOKUP(G116,sys23oct!$H$1:$S$74,11,FALSE)</f>
        <v>472.25</v>
      </c>
      <c r="AD116" t="b">
        <f t="shared" si="31"/>
        <v>1</v>
      </c>
      <c r="AE116" t="e">
        <f>VLOOKUP(G116,silver!$B$4:$E$117,4,FALSE)</f>
        <v>#N/A</v>
      </c>
      <c r="AG116" s="14" t="e">
        <f>VLOOKUP(G116,silver!$B$4:$E$118,4,FALSE)</f>
        <v>#N/A</v>
      </c>
      <c r="AH116" s="14"/>
      <c r="AI116" t="e">
        <f t="shared" si="32"/>
        <v>#N/A</v>
      </c>
      <c r="AJ116">
        <f>VLOOKUP(G116,'Diamond '!$B$4:$E$1048576,4,FALSE)</f>
        <v>6.71</v>
      </c>
      <c r="AK116">
        <f>VLOOKUP(G116,'system Report'!$G$1:$V$219,15,FALSE)</f>
        <v>20.13</v>
      </c>
      <c r="AL116" s="4" t="e">
        <f>VLOOKUP(G116,[1]SIPReport16102024180130!H:V,15,FALSE)</f>
        <v>#N/A</v>
      </c>
      <c r="AM116" s="4">
        <f>VLOOKUP(G116,sys23oct!$H$1:$X$77,15,FALSE)</f>
        <v>6.71</v>
      </c>
      <c r="AN116" t="b">
        <f t="shared" si="33"/>
        <v>1</v>
      </c>
      <c r="AO116">
        <f>VLOOKUP(G116,'gold small ornament'!$B$4:$E$288,4,FALSE)</f>
        <v>3.42</v>
      </c>
      <c r="AP116">
        <f>VLOOKUP(G116,'system Report'!$G:$AF,25,FALSE)</f>
        <v>9.96</v>
      </c>
      <c r="AQ116" s="4" t="e">
        <f>VLOOKUP(G116,[1]SIPReport16102024180130!H$1:AG$69,25,FALSE)</f>
        <v>#N/A</v>
      </c>
      <c r="AR116" s="4">
        <f>VLOOKUP(G116,sys23oct!$H:$AG,25,FALSE)</f>
        <v>0</v>
      </c>
      <c r="AS116" t="e">
        <f t="shared" si="34"/>
        <v>#N/A</v>
      </c>
      <c r="AT116">
        <f>VLOOKUP(G116,'star gold'!$B$4:$G$265,4,FALSE)</f>
        <v>42</v>
      </c>
      <c r="AU116">
        <f>VLOOKUP(G116,'system Report'!G114:AJ332,27,FALSE)</f>
        <v>1239.67</v>
      </c>
      <c r="AW116" t="b">
        <f t="shared" si="22"/>
        <v>0</v>
      </c>
      <c r="BA116" t="e">
        <f>VLOOKUP(G116,'star silver'!$B$4:$G$93,4,FALSE)</f>
        <v>#N/A</v>
      </c>
      <c r="BB116">
        <f>VLOOKUP(G116,'system Report'!G114:AI332,29,FALSE)</f>
        <v>0</v>
      </c>
      <c r="BD116" t="e">
        <f t="shared" si="23"/>
        <v>#N/A</v>
      </c>
    </row>
    <row r="117" hidden="1" spans="1:56">
      <c r="A117" s="1" t="s">
        <v>58</v>
      </c>
      <c r="B117" s="5" t="s">
        <v>21</v>
      </c>
      <c r="C117" s="1">
        <v>10</v>
      </c>
      <c r="D117" s="10">
        <v>45528</v>
      </c>
      <c r="E117" s="1">
        <v>148</v>
      </c>
      <c r="F117" s="1" t="s">
        <v>200</v>
      </c>
      <c r="G117" s="1">
        <v>5198</v>
      </c>
      <c r="H117" s="1" t="s">
        <v>97</v>
      </c>
      <c r="I117" s="1" t="s">
        <v>94</v>
      </c>
      <c r="J117" s="1"/>
      <c r="K117" s="1"/>
      <c r="L117" s="1"/>
      <c r="M117" s="1"/>
      <c r="N117" s="1"/>
      <c r="O117" s="1"/>
      <c r="P117" s="1">
        <f>VLOOKUP(G117,'Empwise report_aug'!$B$2:$E$248,4,0)</f>
        <v>7031414.6163</v>
      </c>
      <c r="Q117" s="1"/>
      <c r="R117" s="1"/>
      <c r="S117" s="1"/>
      <c r="T117" s="1">
        <f>VLOOKUP(G117,'Empwise report_aug'!$B$2:$E$248,3,FALSE)</f>
        <v>4831079.68</v>
      </c>
      <c r="U117" s="1"/>
      <c r="V117" s="1"/>
      <c r="W117" s="39">
        <f t="shared" si="21"/>
        <v>68.7070802054646</v>
      </c>
      <c r="X117" s="1"/>
      <c r="Y117" s="1"/>
      <c r="Z117" s="14">
        <f>VLOOKUP(G117,'Gold Ornamnet'!$B$4:$E$231,4,FALSE)</f>
        <v>179.2</v>
      </c>
      <c r="AA117">
        <f>VLOOKUP(G117,'system Report'!$G$1:$Q$219,11,FALSE)</f>
        <v>0</v>
      </c>
      <c r="AB117">
        <f>VLOOKUP(G117,sys23oct!$H$1:$S$74,11,FALSE)</f>
        <v>179.2</v>
      </c>
      <c r="AD117" t="b">
        <f t="shared" si="31"/>
        <v>1</v>
      </c>
      <c r="AE117" t="e">
        <f>VLOOKUP(G117,silver!$B$4:$E$117,4,FALSE)</f>
        <v>#N/A</v>
      </c>
      <c r="AG117" s="14" t="e">
        <f>VLOOKUP(G117,silver!$B$4:$E$118,4,FALSE)</f>
        <v>#N/A</v>
      </c>
      <c r="AH117" s="14"/>
      <c r="AI117" t="e">
        <f t="shared" si="32"/>
        <v>#N/A</v>
      </c>
      <c r="AJ117">
        <f>VLOOKUP(G117,'Diamond '!$B$4:$E$1048576,4,FALSE)</f>
        <v>5.45</v>
      </c>
      <c r="AK117">
        <f>VLOOKUP(G117,'system Report'!$G$1:$V$219,15,FALSE)</f>
        <v>16.35</v>
      </c>
      <c r="AL117" s="4" t="e">
        <f>VLOOKUP(G117,[1]SIPReport16102024180130!H:V,15,FALSE)</f>
        <v>#N/A</v>
      </c>
      <c r="AM117" s="4">
        <f>VLOOKUP(G117,sys23oct!$H$1:$X$77,15,FALSE)</f>
        <v>5.45</v>
      </c>
      <c r="AN117" t="b">
        <f t="shared" si="33"/>
        <v>1</v>
      </c>
      <c r="AO117">
        <f>VLOOKUP(G117,'gold small ornament'!$B$4:$E$288,4,FALSE)</f>
        <v>12.48</v>
      </c>
      <c r="AP117">
        <f>VLOOKUP(G117,'system Report'!$G:$AF,25,FALSE)</f>
        <v>28.89</v>
      </c>
      <c r="AQ117" s="4" t="e">
        <f>VLOOKUP(G117,[1]SIPReport16102024180130!H$1:AG$69,25,FALSE)</f>
        <v>#N/A</v>
      </c>
      <c r="AR117" s="4">
        <f>VLOOKUP(G117,sys23oct!$H:$AG,25,FALSE)</f>
        <v>0</v>
      </c>
      <c r="AS117" t="e">
        <f t="shared" si="34"/>
        <v>#N/A</v>
      </c>
      <c r="AT117">
        <f>VLOOKUP(G117,'star gold'!$B$4:$G$265,4,FALSE)</f>
        <v>89.83</v>
      </c>
      <c r="AU117">
        <f>VLOOKUP(G117,'system Report'!G115:AJ333,27,FALSE)</f>
        <v>1067.82</v>
      </c>
      <c r="AW117" t="b">
        <f t="shared" si="22"/>
        <v>0</v>
      </c>
      <c r="BA117" t="e">
        <f>VLOOKUP(G117,'star silver'!$B$4:$G$93,4,FALSE)</f>
        <v>#N/A</v>
      </c>
      <c r="BB117">
        <f>VLOOKUP(G117,'system Report'!G115:AI333,29,FALSE)</f>
        <v>0</v>
      </c>
      <c r="BD117" t="e">
        <f t="shared" si="23"/>
        <v>#N/A</v>
      </c>
    </row>
    <row r="118" hidden="1" spans="1:56">
      <c r="A118" s="1" t="s">
        <v>58</v>
      </c>
      <c r="B118" s="5" t="s">
        <v>21</v>
      </c>
      <c r="C118" s="1">
        <v>10</v>
      </c>
      <c r="D118" s="10">
        <v>45528</v>
      </c>
      <c r="E118" s="1">
        <v>148</v>
      </c>
      <c r="F118" s="1" t="s">
        <v>201</v>
      </c>
      <c r="G118" s="1">
        <v>5221</v>
      </c>
      <c r="H118" s="1" t="s">
        <v>97</v>
      </c>
      <c r="I118" s="1" t="s">
        <v>94</v>
      </c>
      <c r="J118" s="1"/>
      <c r="K118" s="1"/>
      <c r="L118" s="1"/>
      <c r="M118" s="1"/>
      <c r="N118" s="1"/>
      <c r="O118" s="1"/>
      <c r="P118" s="1">
        <f>VLOOKUP(G118,'Empwise report_aug'!$B$2:$E$248,4,0)</f>
        <v>7031414.6163</v>
      </c>
      <c r="Q118" s="1"/>
      <c r="R118" s="1"/>
      <c r="S118" s="1"/>
      <c r="T118" s="1">
        <f>VLOOKUP(G118,'Empwise report_aug'!$B$2:$E$248,3,FALSE)</f>
        <v>5978268.17</v>
      </c>
      <c r="U118" s="1"/>
      <c r="V118" s="1"/>
      <c r="W118" s="39">
        <f t="shared" si="21"/>
        <v>85.0222678682803</v>
      </c>
      <c r="X118" s="1"/>
      <c r="Y118" s="1"/>
      <c r="Z118" s="14">
        <f>VLOOKUP(G118,'Gold Ornamnet'!$B$4:$E$231,4,FALSE)</f>
        <v>355.55</v>
      </c>
      <c r="AA118">
        <f>VLOOKUP(G118,'system Report'!$G$1:$Q$219,11,FALSE)</f>
        <v>0</v>
      </c>
      <c r="AB118">
        <f>VLOOKUP(G118,sys23oct!$H$1:$S$74,11,FALSE)</f>
        <v>355.55</v>
      </c>
      <c r="AD118" t="b">
        <f t="shared" si="31"/>
        <v>1</v>
      </c>
      <c r="AE118" t="e">
        <f>VLOOKUP(G118,silver!$B$4:$E$117,4,FALSE)</f>
        <v>#N/A</v>
      </c>
      <c r="AG118" s="14" t="e">
        <f>VLOOKUP(G118,silver!$B$4:$E$118,4,FALSE)</f>
        <v>#N/A</v>
      </c>
      <c r="AH118" s="14"/>
      <c r="AI118" t="e">
        <f t="shared" si="32"/>
        <v>#N/A</v>
      </c>
      <c r="AJ118">
        <f>VLOOKUP(G118,'Diamond '!$B$4:$E$1048576,4,FALSE)</f>
        <v>2.26</v>
      </c>
      <c r="AK118">
        <f>VLOOKUP(G118,'system Report'!$G$1:$V$219,15,FALSE)</f>
        <v>6.78</v>
      </c>
      <c r="AL118" s="4" t="e">
        <f>VLOOKUP(G118,[1]SIPReport16102024180130!H:V,15,FALSE)</f>
        <v>#N/A</v>
      </c>
      <c r="AM118" s="4">
        <f>VLOOKUP(G118,sys23oct!$H$1:$X$77,15,FALSE)</f>
        <v>2.26</v>
      </c>
      <c r="AN118" t="b">
        <f t="shared" si="33"/>
        <v>1</v>
      </c>
      <c r="AO118">
        <f>VLOOKUP(G118,'gold small ornament'!$B$4:$E$288,4,FALSE)</f>
        <v>19.29</v>
      </c>
      <c r="AP118">
        <f>VLOOKUP(G118,'system Report'!$G:$AF,25,FALSE)</f>
        <v>52.86</v>
      </c>
      <c r="AQ118" s="4" t="e">
        <f>VLOOKUP(G118,[1]SIPReport16102024180130!H$1:AG$69,25,FALSE)</f>
        <v>#N/A</v>
      </c>
      <c r="AR118" s="4">
        <f>VLOOKUP(G118,sys23oct!$H:$AG,25,FALSE)</f>
        <v>0</v>
      </c>
      <c r="AS118" t="e">
        <f t="shared" si="34"/>
        <v>#N/A</v>
      </c>
      <c r="AT118">
        <f>VLOOKUP(G118,'star gold'!$B$4:$G$265,4,FALSE)</f>
        <v>52.18</v>
      </c>
      <c r="AU118">
        <f>VLOOKUP(G118,'system Report'!G116:AJ334,27,FALSE)</f>
        <v>1037.7</v>
      </c>
      <c r="AW118" t="b">
        <f t="shared" si="22"/>
        <v>0</v>
      </c>
      <c r="BA118" t="e">
        <f>VLOOKUP(G118,'star silver'!$B$4:$G$93,4,FALSE)</f>
        <v>#N/A</v>
      </c>
      <c r="BB118">
        <f>VLOOKUP(G118,'system Report'!G116:AI334,29,FALSE)</f>
        <v>0</v>
      </c>
      <c r="BD118" t="e">
        <f t="shared" si="23"/>
        <v>#N/A</v>
      </c>
    </row>
    <row r="119" hidden="1" spans="1:56">
      <c r="A119" s="1" t="s">
        <v>58</v>
      </c>
      <c r="B119" s="5" t="s">
        <v>21</v>
      </c>
      <c r="C119" s="1">
        <v>10</v>
      </c>
      <c r="D119" s="10">
        <v>45528</v>
      </c>
      <c r="E119" s="1">
        <v>148</v>
      </c>
      <c r="F119" s="1" t="s">
        <v>202</v>
      </c>
      <c r="G119" s="1">
        <v>5234</v>
      </c>
      <c r="H119" s="1" t="s">
        <v>97</v>
      </c>
      <c r="I119" s="1" t="s">
        <v>94</v>
      </c>
      <c r="J119" s="1"/>
      <c r="K119" s="1"/>
      <c r="L119" s="1"/>
      <c r="M119" s="1"/>
      <c r="N119" s="1"/>
      <c r="O119" s="1"/>
      <c r="P119" s="1">
        <f>VLOOKUP(G119,'Empwise report_aug'!$B$2:$E$248,4,0)</f>
        <v>7031414.6163</v>
      </c>
      <c r="Q119" s="1"/>
      <c r="R119" s="1"/>
      <c r="S119" s="1"/>
      <c r="T119" s="1">
        <f>VLOOKUP(G119,'Empwise report_aug'!$B$2:$E$248,3,FALSE)</f>
        <v>3940272.35</v>
      </c>
      <c r="U119" s="1"/>
      <c r="V119" s="1"/>
      <c r="W119" s="39">
        <f t="shared" si="21"/>
        <v>56.0381170080027</v>
      </c>
      <c r="X119" s="1"/>
      <c r="Y119" s="1"/>
      <c r="Z119" s="14">
        <f>VLOOKUP(G119,'Gold Ornamnet'!$B$4:$E$231,4,FALSE)</f>
        <v>165.71</v>
      </c>
      <c r="AA119">
        <f>VLOOKUP(G119,'system Report'!$G$1:$Q$219,11,FALSE)</f>
        <v>0</v>
      </c>
      <c r="AB119">
        <f>VLOOKUP(G119,sys23oct!$H$1:$S$74,11,FALSE)</f>
        <v>165.71</v>
      </c>
      <c r="AD119" t="b">
        <f t="shared" si="31"/>
        <v>1</v>
      </c>
      <c r="AE119" t="e">
        <f>VLOOKUP(G119,silver!$B$4:$E$117,4,FALSE)</f>
        <v>#N/A</v>
      </c>
      <c r="AG119" s="14" t="e">
        <f>VLOOKUP(G119,silver!$B$4:$E$118,4,FALSE)</f>
        <v>#N/A</v>
      </c>
      <c r="AH119" s="14"/>
      <c r="AI119" t="e">
        <f t="shared" si="32"/>
        <v>#N/A</v>
      </c>
      <c r="AJ119">
        <f>VLOOKUP(G119,'Diamond '!$B$4:$E$1048576,4,FALSE)</f>
        <v>3.66</v>
      </c>
      <c r="AK119">
        <f>VLOOKUP(G119,'system Report'!$G$1:$V$219,15,FALSE)</f>
        <v>10.98</v>
      </c>
      <c r="AL119" s="4" t="e">
        <f>VLOOKUP(G119,[1]SIPReport16102024180130!H:V,15,FALSE)</f>
        <v>#N/A</v>
      </c>
      <c r="AM119" s="4">
        <f>VLOOKUP(G119,sys23oct!$H$1:$X$77,15,FALSE)</f>
        <v>3.66</v>
      </c>
      <c r="AN119" t="b">
        <f t="shared" si="33"/>
        <v>1</v>
      </c>
      <c r="AO119">
        <f>VLOOKUP(G119,'gold small ornament'!$B$4:$E$288,4,FALSE)</f>
        <v>22.78</v>
      </c>
      <c r="AP119">
        <f>VLOOKUP(G119,'system Report'!$G:$AF,25,FALSE)</f>
        <v>27.6</v>
      </c>
      <c r="AQ119" s="4" t="e">
        <f>VLOOKUP(G119,[1]SIPReport16102024180130!H$1:AG$69,25,FALSE)</f>
        <v>#N/A</v>
      </c>
      <c r="AR119" s="4">
        <f>VLOOKUP(G119,sys23oct!$H:$AG,25,FALSE)</f>
        <v>0</v>
      </c>
      <c r="AS119" t="e">
        <f t="shared" si="34"/>
        <v>#N/A</v>
      </c>
      <c r="AT119">
        <f>VLOOKUP(G119,'star gold'!$B$4:$G$265,4,FALSE)</f>
        <v>20.05</v>
      </c>
      <c r="AU119">
        <f>VLOOKUP(G119,'system Report'!G117:AJ335,27,FALSE)</f>
        <v>869.39</v>
      </c>
      <c r="AW119" t="b">
        <f t="shared" si="22"/>
        <v>0</v>
      </c>
      <c r="BA119" t="e">
        <f>VLOOKUP(G119,'star silver'!$B$4:$G$93,4,FALSE)</f>
        <v>#N/A</v>
      </c>
      <c r="BB119">
        <f>VLOOKUP(G119,'system Report'!G117:AI335,29,FALSE)</f>
        <v>0</v>
      </c>
      <c r="BD119" t="e">
        <f t="shared" si="23"/>
        <v>#N/A</v>
      </c>
    </row>
    <row r="120" hidden="1" spans="1:56">
      <c r="A120" s="1" t="s">
        <v>58</v>
      </c>
      <c r="B120" s="5" t="s">
        <v>21</v>
      </c>
      <c r="C120" s="1">
        <v>10</v>
      </c>
      <c r="D120" s="10">
        <v>45528</v>
      </c>
      <c r="E120" s="1">
        <v>148</v>
      </c>
      <c r="F120" s="1" t="s">
        <v>203</v>
      </c>
      <c r="G120" s="1">
        <v>5273</v>
      </c>
      <c r="H120" s="1" t="s">
        <v>117</v>
      </c>
      <c r="I120" s="1" t="s">
        <v>94</v>
      </c>
      <c r="J120" s="1"/>
      <c r="K120" s="1"/>
      <c r="L120" s="1"/>
      <c r="M120" s="1"/>
      <c r="N120" s="1"/>
      <c r="O120" s="1"/>
      <c r="P120" s="39">
        <f>VLOOKUP(G120,'Empwise report_aug'!$B$2:$E$248,4,0)</f>
        <v>616646.5148</v>
      </c>
      <c r="Q120" s="1">
        <f>VLOOKUP(G120,sys23oct!$H$1:$P$77,7,FALSE)</f>
        <v>616646.51</v>
      </c>
      <c r="R120" s="1"/>
      <c r="S120" s="39" t="s">
        <v>131</v>
      </c>
      <c r="T120" s="1">
        <f>VLOOKUP(G120,'Empwise report_aug'!$B$2:$E$248,3,FALSE)</f>
        <v>925995.94</v>
      </c>
      <c r="U120" s="1">
        <f>VLOOKUP(G120,sys23oct!$H:$P,8,FALSE)</f>
        <v>925995.94</v>
      </c>
      <c r="V120" s="1"/>
      <c r="W120" s="39">
        <f t="shared" si="21"/>
        <v>150.166411027286</v>
      </c>
      <c r="X120" s="1">
        <f>VLOOKUP(G120,sys23oct!$H$1:$R$77,9,FALSE)</f>
        <v>0</v>
      </c>
      <c r="Y120" s="1" t="s">
        <v>204</v>
      </c>
      <c r="Z120" s="14" t="e">
        <f>VLOOKUP(G120,'Gold Ornamnet'!$A$4:$E$195,5,FALSE)</f>
        <v>#N/A</v>
      </c>
      <c r="AA120">
        <f>VLOOKUP(G120,'system Report'!$G$1:$Q$219,11,FALSE)</f>
        <v>0</v>
      </c>
      <c r="AB120">
        <f>VLOOKUP(G120,sys23oct!$H$1:$S$74,11,FALSE)</f>
        <v>0</v>
      </c>
      <c r="AD120" t="e">
        <f t="shared" si="31"/>
        <v>#N/A</v>
      </c>
      <c r="AE120">
        <f>VLOOKUP(G120,silver!$B$4:$E$117,4,FALSE)</f>
        <v>2142.42</v>
      </c>
      <c r="AG120" s="14">
        <f>VLOOKUP(G120,silver!$B$4:$E$118,4,FALSE)</f>
        <v>2142.42</v>
      </c>
      <c r="AH120" s="14"/>
      <c r="AI120" t="b">
        <f t="shared" si="32"/>
        <v>1</v>
      </c>
      <c r="AJ120" t="e">
        <f>VLOOKUP(G120,'Diamond '!$B$4:$E$1048576,4,FALSE)</f>
        <v>#N/A</v>
      </c>
      <c r="AK120">
        <f>VLOOKUP(G120,'system Report'!$G$1:$V$219,15,FALSE)</f>
        <v>0</v>
      </c>
      <c r="AL120" s="4" t="e">
        <f>VLOOKUP(G120,[1]SIPReport16102024180130!H:V,15,FALSE)</f>
        <v>#N/A</v>
      </c>
      <c r="AM120" s="4">
        <f>VLOOKUP(G120,sys23oct!$H$1:$X$77,15,FALSE)</f>
        <v>0</v>
      </c>
      <c r="AN120" t="e">
        <f t="shared" si="33"/>
        <v>#N/A</v>
      </c>
      <c r="AO120" t="e">
        <f>VLOOKUP(G120,'gold small ornament'!$B$4:$E$288,4,FALSE)</f>
        <v>#N/A</v>
      </c>
      <c r="AP120">
        <f>VLOOKUP(G120,'system Report'!$G:$AF,25,FALSE)</f>
        <v>0</v>
      </c>
      <c r="AQ120" s="4" t="e">
        <f>VLOOKUP(G120,[1]SIPReport16102024180130!H$1:AG$69,25,FALSE)</f>
        <v>#N/A</v>
      </c>
      <c r="AR120" s="4">
        <f>VLOOKUP(G120,sys23oct!$H:$AG,25,FALSE)</f>
        <v>0</v>
      </c>
      <c r="AS120" t="e">
        <f t="shared" si="34"/>
        <v>#N/A</v>
      </c>
      <c r="AT120" t="e">
        <f>VLOOKUP(G120,'star gold'!$B$4:$G$265,4,FALSE)</f>
        <v>#N/A</v>
      </c>
      <c r="AU120">
        <f>VLOOKUP(G120,'system Report'!G118:AJ336,27,FALSE)</f>
        <v>9667.18</v>
      </c>
      <c r="AW120" t="e">
        <f t="shared" si="22"/>
        <v>#N/A</v>
      </c>
      <c r="BA120">
        <f>VLOOKUP(G120,'star silver'!$B$4:$G$93,4,FALSE)</f>
        <v>1709.16</v>
      </c>
      <c r="BB120">
        <f>VLOOKUP(G120,'system Report'!G118:AI336,29,FALSE)</f>
        <v>0</v>
      </c>
      <c r="BD120" t="b">
        <f t="shared" si="23"/>
        <v>0</v>
      </c>
    </row>
    <row r="121" hidden="1" spans="1:56">
      <c r="A121" s="1" t="s">
        <v>58</v>
      </c>
      <c r="B121" s="5" t="s">
        <v>21</v>
      </c>
      <c r="C121" s="1">
        <v>10</v>
      </c>
      <c r="D121" s="10">
        <v>45528</v>
      </c>
      <c r="E121" s="1">
        <v>148</v>
      </c>
      <c r="F121" s="1" t="s">
        <v>205</v>
      </c>
      <c r="G121" s="1">
        <v>5274</v>
      </c>
      <c r="H121" s="1" t="s">
        <v>117</v>
      </c>
      <c r="I121" s="1" t="s">
        <v>94</v>
      </c>
      <c r="J121" s="1"/>
      <c r="K121" s="1"/>
      <c r="L121" s="1"/>
      <c r="M121" s="1"/>
      <c r="N121" s="1"/>
      <c r="O121" s="1"/>
      <c r="P121" s="1" t="e">
        <f>VLOOKUP(G121,'Empwise report_aug'!$B$2:$E$248,4,0)</f>
        <v>#N/A</v>
      </c>
      <c r="Q121" s="1"/>
      <c r="R121" s="1"/>
      <c r="S121" s="1"/>
      <c r="T121" s="1" t="e">
        <f>VLOOKUP(G121,'Empwise report_aug'!$B$2:$E$248,3,FALSE)</f>
        <v>#N/A</v>
      </c>
      <c r="U121" s="1"/>
      <c r="V121" s="1"/>
      <c r="W121" s="39" t="e">
        <f t="shared" si="21"/>
        <v>#N/A</v>
      </c>
      <c r="X121" s="1"/>
      <c r="Y121" s="1"/>
      <c r="Z121" s="14" t="e">
        <f>VLOOKUP(G121,'Gold Ornamnet'!$B$4:$E$231,4,FALSE)</f>
        <v>#N/A</v>
      </c>
      <c r="AA121">
        <f>VLOOKUP(G121,'system Report'!$G$1:$Q$219,11,FALSE)</f>
        <v>0</v>
      </c>
      <c r="AB121">
        <f>VLOOKUP(G121,sys23oct!$H$1:$S$74,11,FALSE)</f>
        <v>-1.38</v>
      </c>
      <c r="AD121" t="e">
        <f t="shared" si="31"/>
        <v>#N/A</v>
      </c>
      <c r="AE121" t="e">
        <f>VLOOKUP(G121,silver!$B$4:$E$117,4,FALSE)</f>
        <v>#N/A</v>
      </c>
      <c r="AG121" s="14" t="e">
        <f>VLOOKUP(G121,silver!$B$4:$E$118,4,FALSE)</f>
        <v>#N/A</v>
      </c>
      <c r="AH121" s="14"/>
      <c r="AI121" t="e">
        <f t="shared" si="32"/>
        <v>#N/A</v>
      </c>
      <c r="AJ121">
        <f>VLOOKUP(G121,'Diamond '!$B$4:$E$1048576,4,FALSE)</f>
        <v>1.24</v>
      </c>
      <c r="AK121">
        <f>VLOOKUP(G121,'system Report'!$G$1:$V$219,15,FALSE)</f>
        <v>3.72</v>
      </c>
      <c r="AL121" s="4" t="e">
        <f>VLOOKUP(G121,[1]SIPReport16102024180130!H:V,15,FALSE)</f>
        <v>#N/A</v>
      </c>
      <c r="AM121" s="4">
        <f>VLOOKUP(G121,sys23oct!$H$1:$X$77,15,FALSE)</f>
        <v>1.24</v>
      </c>
      <c r="AN121" t="b">
        <f t="shared" si="33"/>
        <v>1</v>
      </c>
      <c r="AO121">
        <f>VLOOKUP(G121,'gold small ornament'!$B$4:$E$288,4,FALSE)</f>
        <v>95.274</v>
      </c>
      <c r="AP121">
        <f>VLOOKUP(G121,'system Report'!$G:$AF,25,FALSE)</f>
        <v>276.78</v>
      </c>
      <c r="AQ121" s="4" t="e">
        <f>VLOOKUP(G121,[1]SIPReport16102024180130!H$1:AG$69,25,FALSE)</f>
        <v>#N/A</v>
      </c>
      <c r="AR121" s="4">
        <f>VLOOKUP(G121,sys23oct!$H:$AG,25,FALSE)</f>
        <v>0</v>
      </c>
      <c r="AS121" t="e">
        <f t="shared" si="34"/>
        <v>#N/A</v>
      </c>
      <c r="AT121">
        <f>VLOOKUP(G121,'star gold'!$B$4:$G$265,4,FALSE)</f>
        <v>5.66</v>
      </c>
      <c r="AU121">
        <f>VLOOKUP(G121,'system Report'!G119:AJ337,27,FALSE)</f>
        <v>320.84</v>
      </c>
      <c r="AW121" t="b">
        <f t="shared" si="22"/>
        <v>0</v>
      </c>
      <c r="BA121" t="e">
        <f>VLOOKUP(G121,'star silver'!$B$4:$G$93,4,FALSE)</f>
        <v>#N/A</v>
      </c>
      <c r="BB121">
        <f>VLOOKUP(G121,'system Report'!G119:AI337,29,FALSE)</f>
        <v>0</v>
      </c>
      <c r="BD121" t="e">
        <f t="shared" si="23"/>
        <v>#N/A</v>
      </c>
    </row>
    <row r="122" hidden="1" spans="1:56">
      <c r="A122" s="1" t="s">
        <v>58</v>
      </c>
      <c r="B122" s="5" t="s">
        <v>21</v>
      </c>
      <c r="C122" s="1">
        <v>10</v>
      </c>
      <c r="D122" s="10">
        <v>45528</v>
      </c>
      <c r="E122" s="1">
        <v>148</v>
      </c>
      <c r="F122" s="1" t="s">
        <v>206</v>
      </c>
      <c r="G122" s="1">
        <v>5312</v>
      </c>
      <c r="H122" s="1" t="s">
        <v>97</v>
      </c>
      <c r="I122" s="1" t="s">
        <v>94</v>
      </c>
      <c r="J122" s="1"/>
      <c r="K122" s="1"/>
      <c r="L122" s="1"/>
      <c r="M122" s="1"/>
      <c r="N122" s="1"/>
      <c r="O122" s="1"/>
      <c r="P122" s="1">
        <f>VLOOKUP(G122,'Empwise report_aug'!$B$2:$E$248,4,0)</f>
        <v>7031414.6163</v>
      </c>
      <c r="Q122" s="1"/>
      <c r="R122" s="1"/>
      <c r="S122" s="1"/>
      <c r="T122" s="1">
        <f>VLOOKUP(G122,'Empwise report_aug'!$B$2:$E$248,3,FALSE)</f>
        <v>9110624.72</v>
      </c>
      <c r="U122" s="1"/>
      <c r="V122" s="1"/>
      <c r="W122" s="39">
        <f t="shared" si="21"/>
        <v>129.570295838906</v>
      </c>
      <c r="X122" s="1"/>
      <c r="Y122" s="1"/>
      <c r="Z122" s="14">
        <f>VLOOKUP(G122,'Gold Ornamnet'!$B$4:$E$231,4,FALSE)</f>
        <v>458.62</v>
      </c>
      <c r="AA122">
        <f>VLOOKUP(G122,'system Report'!$G$1:$Q$219,11,FALSE)</f>
        <v>0</v>
      </c>
      <c r="AB122">
        <f>VLOOKUP(G122,sys23oct!$H$1:$S$74,11,FALSE)</f>
        <v>458.62</v>
      </c>
      <c r="AD122" t="b">
        <f t="shared" si="31"/>
        <v>1</v>
      </c>
      <c r="AE122" t="e">
        <f>VLOOKUP(G122,silver!$B$4:$E$117,4,FALSE)</f>
        <v>#N/A</v>
      </c>
      <c r="AG122" s="14" t="e">
        <f>VLOOKUP(G122,silver!$B$4:$E$118,4,FALSE)</f>
        <v>#N/A</v>
      </c>
      <c r="AH122" s="14"/>
      <c r="AI122" t="e">
        <f t="shared" si="32"/>
        <v>#N/A</v>
      </c>
      <c r="AJ122">
        <f>VLOOKUP(G122,'Diamond '!$B$4:$E$1048576,4,FALSE)</f>
        <v>7.32</v>
      </c>
      <c r="AK122">
        <f>VLOOKUP(G122,'system Report'!$G$1:$V$219,15,FALSE)</f>
        <v>21.96</v>
      </c>
      <c r="AL122" s="4" t="e">
        <f>VLOOKUP(G122,[1]SIPReport16102024180130!H:V,15,FALSE)</f>
        <v>#N/A</v>
      </c>
      <c r="AM122" s="4">
        <f>VLOOKUP(G122,sys23oct!$H$1:$X$77,15,FALSE)</f>
        <v>7.32</v>
      </c>
      <c r="AN122" t="b">
        <f t="shared" si="33"/>
        <v>1</v>
      </c>
      <c r="AO122">
        <f>VLOOKUP(G122,'gold small ornament'!$B$4:$E$288,4,FALSE)</f>
        <v>15.76</v>
      </c>
      <c r="AP122">
        <f>VLOOKUP(G122,'system Report'!$G:$AF,25,FALSE)</f>
        <v>42.18</v>
      </c>
      <c r="AQ122" s="4" t="e">
        <f>VLOOKUP(G122,[1]SIPReport16102024180130!H$1:AG$69,25,FALSE)</f>
        <v>#N/A</v>
      </c>
      <c r="AR122" s="4">
        <f>VLOOKUP(G122,sys23oct!$H:$AG,25,FALSE)</f>
        <v>0</v>
      </c>
      <c r="AS122" t="e">
        <f t="shared" si="34"/>
        <v>#N/A</v>
      </c>
      <c r="AT122">
        <f>VLOOKUP(G122,'star gold'!$B$4:$G$265,4,FALSE)</f>
        <v>80.143</v>
      </c>
      <c r="AU122">
        <f>VLOOKUP(G122,'system Report'!G120:AJ338,27,FALSE)</f>
        <v>1473.56</v>
      </c>
      <c r="AW122" t="b">
        <f t="shared" si="22"/>
        <v>0</v>
      </c>
      <c r="BA122" t="e">
        <f>VLOOKUP(G122,'star silver'!$B$4:$G$93,4,FALSE)</f>
        <v>#N/A</v>
      </c>
      <c r="BB122">
        <f>VLOOKUP(G122,'system Report'!G120:AI338,29,FALSE)</f>
        <v>0</v>
      </c>
      <c r="BD122" t="e">
        <f t="shared" si="23"/>
        <v>#N/A</v>
      </c>
    </row>
    <row r="123" hidden="1" spans="1:56">
      <c r="A123" s="1" t="s">
        <v>58</v>
      </c>
      <c r="B123" s="5" t="s">
        <v>21</v>
      </c>
      <c r="C123" s="1">
        <v>10</v>
      </c>
      <c r="D123" s="10">
        <v>45528</v>
      </c>
      <c r="E123" s="1">
        <v>148</v>
      </c>
      <c r="F123" s="1" t="s">
        <v>207</v>
      </c>
      <c r="G123" s="1">
        <v>5313</v>
      </c>
      <c r="H123" s="1" t="s">
        <v>97</v>
      </c>
      <c r="I123" s="1" t="s">
        <v>94</v>
      </c>
      <c r="J123" s="1"/>
      <c r="K123" s="1"/>
      <c r="L123" s="1"/>
      <c r="M123" s="1"/>
      <c r="N123" s="1"/>
      <c r="O123" s="1"/>
      <c r="P123" s="1">
        <f>VLOOKUP(G123,'Empwise report_aug'!$B$2:$E$248,4,0)</f>
        <v>7031414.6163</v>
      </c>
      <c r="Q123" s="1"/>
      <c r="R123" s="1"/>
      <c r="S123" s="1"/>
      <c r="T123" s="1">
        <f>VLOOKUP(G123,'Empwise report_aug'!$B$2:$E$248,3,FALSE)</f>
        <v>4913225.26</v>
      </c>
      <c r="U123" s="1"/>
      <c r="V123" s="1"/>
      <c r="W123" s="39">
        <f t="shared" si="21"/>
        <v>69.8753455472576</v>
      </c>
      <c r="X123" s="1"/>
      <c r="Y123" s="1"/>
      <c r="Z123" s="14">
        <f>VLOOKUP(G123,'Gold Ornamnet'!$B$4:$E$231,4,FALSE)</f>
        <v>211.13</v>
      </c>
      <c r="AA123">
        <f>VLOOKUP(G123,'system Report'!$G$1:$Q$219,11,FALSE)</f>
        <v>0</v>
      </c>
      <c r="AB123">
        <f>VLOOKUP(G123,sys23oct!$H$1:$S$74,11,FALSE)</f>
        <v>211.13</v>
      </c>
      <c r="AD123" t="b">
        <f t="shared" si="31"/>
        <v>1</v>
      </c>
      <c r="AE123" t="e">
        <f>VLOOKUP(G123,silver!$B$4:$E$117,4,FALSE)</f>
        <v>#N/A</v>
      </c>
      <c r="AG123" s="14" t="e">
        <f>VLOOKUP(G123,silver!$B$4:$E$118,4,FALSE)</f>
        <v>#N/A</v>
      </c>
      <c r="AH123" s="14"/>
      <c r="AI123" t="e">
        <f t="shared" si="32"/>
        <v>#N/A</v>
      </c>
      <c r="AJ123">
        <f>VLOOKUP(G123,'Diamond '!$B$4:$E$1048576,4,FALSE)</f>
        <v>3.11</v>
      </c>
      <c r="AK123">
        <f>VLOOKUP(G123,'system Report'!$G$1:$V$219,15,FALSE)</f>
        <v>9.33</v>
      </c>
      <c r="AL123" s="4" t="e">
        <f>VLOOKUP(G123,[1]SIPReport16102024180130!H:V,15,FALSE)</f>
        <v>#N/A</v>
      </c>
      <c r="AM123" s="4">
        <f>VLOOKUP(G123,sys23oct!$H$1:$X$77,15,FALSE)</f>
        <v>3.11</v>
      </c>
      <c r="AN123" t="b">
        <f t="shared" si="33"/>
        <v>1</v>
      </c>
      <c r="AO123">
        <f>VLOOKUP(G123,'gold small ornament'!$B$4:$E$288,4,FALSE)</f>
        <v>20.37</v>
      </c>
      <c r="AP123">
        <f>VLOOKUP(G123,'system Report'!$G:$AF,25,FALSE)</f>
        <v>54.09</v>
      </c>
      <c r="AQ123" s="4" t="e">
        <f>VLOOKUP(G123,[1]SIPReport16102024180130!H$1:AG$69,25,FALSE)</f>
        <v>#N/A</v>
      </c>
      <c r="AR123" s="4">
        <f>VLOOKUP(G123,sys23oct!$H:$AG,25,FALSE)</f>
        <v>0</v>
      </c>
      <c r="AS123" t="e">
        <f t="shared" si="34"/>
        <v>#N/A</v>
      </c>
      <c r="AT123">
        <f>VLOOKUP(G123,'star gold'!$B$4:$G$265,4,FALSE)</f>
        <v>72.819</v>
      </c>
      <c r="AU123">
        <f>VLOOKUP(G123,'system Report'!G121:AJ339,27,FALSE)</f>
        <v>943.25</v>
      </c>
      <c r="AW123" t="b">
        <f t="shared" si="22"/>
        <v>0</v>
      </c>
      <c r="BA123" t="e">
        <f>VLOOKUP(G123,'star silver'!$B$4:$G$93,4,FALSE)</f>
        <v>#N/A</v>
      </c>
      <c r="BB123">
        <f>VLOOKUP(G123,'system Report'!G121:AI339,29,FALSE)</f>
        <v>0</v>
      </c>
      <c r="BD123" t="e">
        <f t="shared" si="23"/>
        <v>#N/A</v>
      </c>
    </row>
    <row r="124" hidden="1" spans="1:56">
      <c r="A124" s="1" t="s">
        <v>58</v>
      </c>
      <c r="B124" s="5" t="s">
        <v>21</v>
      </c>
      <c r="C124" s="1">
        <v>10</v>
      </c>
      <c r="D124" s="10">
        <v>45528</v>
      </c>
      <c r="E124" s="1">
        <v>148</v>
      </c>
      <c r="F124" s="1" t="s">
        <v>208</v>
      </c>
      <c r="G124" s="1">
        <v>5315</v>
      </c>
      <c r="H124" s="1" t="s">
        <v>97</v>
      </c>
      <c r="I124" s="1" t="s">
        <v>94</v>
      </c>
      <c r="J124" s="1"/>
      <c r="K124" s="1"/>
      <c r="L124" s="1"/>
      <c r="M124" s="1"/>
      <c r="N124" s="1"/>
      <c r="O124" s="1"/>
      <c r="P124" s="1">
        <f>VLOOKUP(G124,'Empwise report_aug'!$B$2:$E$248,4,0)</f>
        <v>7031414.6163</v>
      </c>
      <c r="Q124" s="1"/>
      <c r="R124" s="1"/>
      <c r="S124" s="1"/>
      <c r="T124" s="1">
        <f>VLOOKUP(G124,'Empwise report_aug'!$B$2:$E$248,3,FALSE)</f>
        <v>8468621.83</v>
      </c>
      <c r="U124" s="1"/>
      <c r="V124" s="1"/>
      <c r="W124" s="39">
        <f t="shared" si="21"/>
        <v>120.439801834019</v>
      </c>
      <c r="X124" s="1"/>
      <c r="Y124" s="1"/>
      <c r="Z124" s="14">
        <f>VLOOKUP(G124,'Gold Ornamnet'!$B$4:$E$231,4,FALSE)</f>
        <v>308.903</v>
      </c>
      <c r="AA124">
        <f>VLOOKUP(G124,'system Report'!$G$1:$Q$219,11,FALSE)</f>
        <v>0</v>
      </c>
      <c r="AB124">
        <f>VLOOKUP(G124,sys23oct!$H$1:$S$74,11,FALSE)</f>
        <v>308.9</v>
      </c>
      <c r="AD124" t="b">
        <v>1</v>
      </c>
      <c r="AE124" t="e">
        <f>VLOOKUP(G124,silver!$B$4:$E$117,4,FALSE)</f>
        <v>#N/A</v>
      </c>
      <c r="AG124" s="14" t="e">
        <f>VLOOKUP(G124,silver!$B$4:$E$118,4,FALSE)</f>
        <v>#N/A</v>
      </c>
      <c r="AH124" s="14"/>
      <c r="AI124" t="e">
        <f t="shared" si="32"/>
        <v>#N/A</v>
      </c>
      <c r="AJ124">
        <f>VLOOKUP(G124,'Diamond '!$B$4:$E$1048576,4,FALSE)</f>
        <v>8.74</v>
      </c>
      <c r="AK124">
        <f>VLOOKUP(G124,'system Report'!$G$1:$V$219,15,FALSE)</f>
        <v>26.22</v>
      </c>
      <c r="AL124" s="4" t="e">
        <f>VLOOKUP(G124,[1]SIPReport16102024180130!H:V,15,FALSE)</f>
        <v>#N/A</v>
      </c>
      <c r="AM124" s="4">
        <f>VLOOKUP(G124,sys23oct!$H$1:$X$77,15,FALSE)</f>
        <v>8.74</v>
      </c>
      <c r="AN124" t="b">
        <f t="shared" si="33"/>
        <v>1</v>
      </c>
      <c r="AO124">
        <f>VLOOKUP(G124,'gold small ornament'!$B$4:$E$288,4,FALSE)</f>
        <v>8.56</v>
      </c>
      <c r="AP124">
        <f>VLOOKUP(G124,'system Report'!$G:$AF,25,FALSE)</f>
        <v>19.56</v>
      </c>
      <c r="AQ124" s="4" t="e">
        <f>VLOOKUP(G124,[1]SIPReport16102024180130!H$1:AG$69,25,FALSE)</f>
        <v>#N/A</v>
      </c>
      <c r="AR124" s="4">
        <f>VLOOKUP(G124,sys23oct!$H:$AG,25,FALSE)</f>
        <v>0</v>
      </c>
      <c r="AS124" t="e">
        <f t="shared" si="34"/>
        <v>#N/A</v>
      </c>
      <c r="AT124">
        <f>VLOOKUP(G124,'star gold'!$B$4:$G$265,4,FALSE)</f>
        <v>159.471</v>
      </c>
      <c r="AU124">
        <f>VLOOKUP(G124,'system Report'!G122:AJ340,27,FALSE)</f>
        <v>1697.98</v>
      </c>
      <c r="AW124" t="b">
        <f t="shared" si="22"/>
        <v>0</v>
      </c>
      <c r="BA124" t="e">
        <f>VLOOKUP(G124,'star silver'!$B$4:$G$93,4,FALSE)</f>
        <v>#N/A</v>
      </c>
      <c r="BB124">
        <f>VLOOKUP(G124,'system Report'!G122:AI340,29,FALSE)</f>
        <v>0</v>
      </c>
      <c r="BD124" t="e">
        <f t="shared" si="23"/>
        <v>#N/A</v>
      </c>
    </row>
    <row r="125" hidden="1" spans="1:56">
      <c r="A125" s="1" t="s">
        <v>58</v>
      </c>
      <c r="B125" s="5" t="s">
        <v>21</v>
      </c>
      <c r="C125" s="1">
        <v>10</v>
      </c>
      <c r="D125" s="10">
        <v>45528</v>
      </c>
      <c r="E125" s="1">
        <v>148</v>
      </c>
      <c r="F125" s="1" t="s">
        <v>209</v>
      </c>
      <c r="G125" s="1">
        <v>5344</v>
      </c>
      <c r="H125" s="1" t="s">
        <v>97</v>
      </c>
      <c r="I125" s="1" t="s">
        <v>94</v>
      </c>
      <c r="J125" s="1"/>
      <c r="K125" s="1"/>
      <c r="L125" s="1"/>
      <c r="M125" s="1"/>
      <c r="N125" s="1"/>
      <c r="O125" s="1"/>
      <c r="P125" s="39">
        <f>VLOOKUP(G125,'Empwise report_aug'!$B$2:$E$248,4,0)</f>
        <v>770635.4876</v>
      </c>
      <c r="Q125" s="1">
        <f>VLOOKUP(G125,sys23oct!$H$1:$P$77,7,FALSE)</f>
        <v>770635.49</v>
      </c>
      <c r="R125" s="1"/>
      <c r="S125" s="39" t="s">
        <v>131</v>
      </c>
      <c r="T125" s="1">
        <f>VLOOKUP(G125,'Empwise report_aug'!$B$2:$E$248,3,FALSE)</f>
        <v>1012430.38</v>
      </c>
      <c r="U125" s="1">
        <f>VLOOKUP(G125,sys23oct!$H:$P,8,FALSE)</f>
        <v>1012430.38</v>
      </c>
      <c r="V125" s="1"/>
      <c r="W125" s="39">
        <f t="shared" si="21"/>
        <v>131.376039163863</v>
      </c>
      <c r="X125" s="1">
        <f>VLOOKUP(G125,sys23oct!$H$1:$R$77,9,FALSE)</f>
        <v>0</v>
      </c>
      <c r="Y125" s="1" t="s">
        <v>204</v>
      </c>
      <c r="Z125" s="14" t="e">
        <f>VLOOKUP(G125,'Gold Ornamnet'!$A$4:$E$195,5,FALSE)</f>
        <v>#N/A</v>
      </c>
      <c r="AA125">
        <f>VLOOKUP(G125,'system Report'!$G$1:$Q$219,11,FALSE)</f>
        <v>0</v>
      </c>
      <c r="AB125">
        <f>VLOOKUP(G125,sys23oct!$H$1:$S$74,11,FALSE)</f>
        <v>0</v>
      </c>
      <c r="AD125" t="e">
        <f t="shared" si="31"/>
        <v>#N/A</v>
      </c>
      <c r="AE125">
        <f>VLOOKUP(G125,silver!$B$4:$E$117,4,FALSE)</f>
        <v>2348.16</v>
      </c>
      <c r="AG125" s="14">
        <f>VLOOKUP(G125,silver!$B$4:$E$118,4,FALSE)</f>
        <v>2348.16</v>
      </c>
      <c r="AH125" s="14"/>
      <c r="AI125" t="b">
        <f t="shared" si="32"/>
        <v>1</v>
      </c>
      <c r="AJ125" t="e">
        <f>VLOOKUP(G125,'Diamond '!$B$4:$E$1048576,4,FALSE)</f>
        <v>#N/A</v>
      </c>
      <c r="AK125">
        <f>VLOOKUP(G125,'system Report'!$G$1:$V$219,15,FALSE)</f>
        <v>0</v>
      </c>
      <c r="AL125" s="4" t="e">
        <f>VLOOKUP(G125,[1]SIPReport16102024180130!H:V,15,FALSE)</f>
        <v>#N/A</v>
      </c>
      <c r="AM125" s="4">
        <f>VLOOKUP(G125,sys23oct!$H$1:$X$77,15,FALSE)</f>
        <v>0</v>
      </c>
      <c r="AN125" t="e">
        <f t="shared" si="33"/>
        <v>#N/A</v>
      </c>
      <c r="AO125" t="e">
        <f>VLOOKUP(G125,'gold small ornament'!$B$4:$E$288,4,FALSE)</f>
        <v>#N/A</v>
      </c>
      <c r="AP125">
        <f>VLOOKUP(G125,'system Report'!$G:$AF,25,FALSE)</f>
        <v>0</v>
      </c>
      <c r="AQ125" s="4" t="e">
        <f>VLOOKUP(G125,[1]SIPReport16102024180130!H$1:AG$69,25,FALSE)</f>
        <v>#N/A</v>
      </c>
      <c r="AR125" s="4">
        <f>VLOOKUP(G125,sys23oct!$H:$AG,25,FALSE)</f>
        <v>0</v>
      </c>
      <c r="AS125" t="e">
        <f t="shared" si="34"/>
        <v>#N/A</v>
      </c>
      <c r="AT125" t="e">
        <f>VLOOKUP(G125,'star gold'!$B$4:$G$265,4,FALSE)</f>
        <v>#N/A</v>
      </c>
      <c r="AU125">
        <f>VLOOKUP(G125,'system Report'!G123:AJ341,27,FALSE)</f>
        <v>9793.19</v>
      </c>
      <c r="AW125" t="e">
        <f t="shared" si="22"/>
        <v>#N/A</v>
      </c>
      <c r="BA125">
        <f>VLOOKUP(G125,'star silver'!$B$4:$G$93,4,FALSE)</f>
        <v>1420.7</v>
      </c>
      <c r="BB125">
        <f>VLOOKUP(G125,'system Report'!G123:AI341,29,FALSE)</f>
        <v>0</v>
      </c>
      <c r="BD125" t="b">
        <f t="shared" si="23"/>
        <v>0</v>
      </c>
    </row>
    <row r="126" hidden="1" spans="1:56">
      <c r="A126" s="1" t="s">
        <v>58</v>
      </c>
      <c r="B126" s="5" t="s">
        <v>21</v>
      </c>
      <c r="C126" s="1">
        <v>10</v>
      </c>
      <c r="D126" s="10">
        <v>45528</v>
      </c>
      <c r="E126" s="1">
        <v>148</v>
      </c>
      <c r="F126" s="1" t="s">
        <v>164</v>
      </c>
      <c r="G126" s="1">
        <v>5345</v>
      </c>
      <c r="H126" s="1" t="s">
        <v>97</v>
      </c>
      <c r="I126" s="1" t="s">
        <v>94</v>
      </c>
      <c r="J126" s="1"/>
      <c r="K126" s="1"/>
      <c r="L126" s="1"/>
      <c r="M126" s="1"/>
      <c r="N126" s="1"/>
      <c r="O126" s="1"/>
      <c r="P126" s="39">
        <f>VLOOKUP(G126,'Empwise report_aug'!$B$2:$E$248,4,0)</f>
        <v>770635.4876</v>
      </c>
      <c r="Q126" s="1">
        <f>VLOOKUP(G126,sys23oct!$H$1:$P$77,7,FALSE)</f>
        <v>770635.49</v>
      </c>
      <c r="R126" s="1"/>
      <c r="S126" s="39" t="s">
        <v>131</v>
      </c>
      <c r="T126" s="1">
        <f>VLOOKUP(G126,'Empwise report_aug'!$B$2:$E$248,3,FALSE)</f>
        <v>875505.98</v>
      </c>
      <c r="U126" s="1">
        <f>VLOOKUP(G126,sys23oct!$H:$P,8,FALSE)</f>
        <v>875505.98</v>
      </c>
      <c r="V126" s="1"/>
      <c r="W126" s="39">
        <f t="shared" si="21"/>
        <v>113.608313409833</v>
      </c>
      <c r="X126" s="1">
        <f>VLOOKUP(G126,sys23oct!$H$1:$R$77,9,FALSE)</f>
        <v>0</v>
      </c>
      <c r="Y126" s="1" t="s">
        <v>204</v>
      </c>
      <c r="Z126" s="14" t="e">
        <f>VLOOKUP(G126,'Gold Ornamnet'!$A$4:$E$195,5,FALSE)</f>
        <v>#N/A</v>
      </c>
      <c r="AA126">
        <f>VLOOKUP(G126,'system Report'!$G$1:$Q$219,11,FALSE)</f>
        <v>0</v>
      </c>
      <c r="AB126">
        <f>VLOOKUP(G126,sys23oct!$H$1:$S$74,11,FALSE)</f>
        <v>0</v>
      </c>
      <c r="AD126" t="e">
        <f t="shared" si="31"/>
        <v>#N/A</v>
      </c>
      <c r="AE126">
        <f>VLOOKUP(G126,silver!$B$4:$E$117,4,FALSE)</f>
        <v>1443.04</v>
      </c>
      <c r="AG126" s="14">
        <f>VLOOKUP(G126,silver!$B$4:$E$118,4,FALSE)</f>
        <v>1443.04</v>
      </c>
      <c r="AH126" s="14"/>
      <c r="AI126" t="b">
        <f t="shared" si="32"/>
        <v>1</v>
      </c>
      <c r="AJ126" t="e">
        <f>VLOOKUP(G126,'Diamond '!$B$4:$E$1048576,4,FALSE)</f>
        <v>#N/A</v>
      </c>
      <c r="AK126">
        <f>VLOOKUP(G126,'system Report'!$G$1:$V$219,15,FALSE)</f>
        <v>0</v>
      </c>
      <c r="AL126" s="4" t="e">
        <f>VLOOKUP(G126,[1]SIPReport16102024180130!H:V,15,FALSE)</f>
        <v>#N/A</v>
      </c>
      <c r="AM126" s="4">
        <f>VLOOKUP(G126,sys23oct!$H$1:$X$77,15,FALSE)</f>
        <v>0</v>
      </c>
      <c r="AN126" t="e">
        <f t="shared" si="33"/>
        <v>#N/A</v>
      </c>
      <c r="AO126" t="e">
        <f>VLOOKUP(G126,'gold small ornament'!$B$4:$E$288,4,FALSE)</f>
        <v>#N/A</v>
      </c>
      <c r="AP126">
        <f>VLOOKUP(G126,'system Report'!$G:$AF,25,FALSE)</f>
        <v>0</v>
      </c>
      <c r="AQ126" s="4" t="e">
        <f>VLOOKUP(G126,[1]SIPReport16102024180130!H$1:AG$69,25,FALSE)</f>
        <v>#N/A</v>
      </c>
      <c r="AR126" s="4">
        <f>VLOOKUP(G126,sys23oct!$H:$AG,25,FALSE)</f>
        <v>0</v>
      </c>
      <c r="AS126" t="e">
        <f t="shared" si="34"/>
        <v>#N/A</v>
      </c>
      <c r="AT126" t="e">
        <f>VLOOKUP(G126,'star gold'!$B$4:$G$265,4,FALSE)</f>
        <v>#N/A</v>
      </c>
      <c r="AU126">
        <f>VLOOKUP(G126,'system Report'!G124:AJ342,27,FALSE)</f>
        <v>8303.26</v>
      </c>
      <c r="AW126" t="e">
        <f t="shared" si="22"/>
        <v>#N/A</v>
      </c>
      <c r="BA126">
        <f>VLOOKUP(G126,'star silver'!$B$4:$G$93,4,FALSE)</f>
        <v>1349.07</v>
      </c>
      <c r="BB126">
        <f>VLOOKUP(G126,'system Report'!G124:AI342,29,FALSE)</f>
        <v>0</v>
      </c>
      <c r="BD126" t="b">
        <f t="shared" si="23"/>
        <v>0</v>
      </c>
    </row>
    <row r="127" hidden="1" spans="1:56">
      <c r="A127" s="1" t="s">
        <v>58</v>
      </c>
      <c r="B127" s="5" t="s">
        <v>21</v>
      </c>
      <c r="C127" s="1">
        <v>10</v>
      </c>
      <c r="D127" s="10">
        <v>45528</v>
      </c>
      <c r="E127" s="1">
        <v>148</v>
      </c>
      <c r="F127" s="1" t="s">
        <v>210</v>
      </c>
      <c r="G127" s="1">
        <v>5358</v>
      </c>
      <c r="H127" s="1" t="s">
        <v>97</v>
      </c>
      <c r="I127" s="1" t="s">
        <v>94</v>
      </c>
      <c r="J127" s="1"/>
      <c r="K127" s="1"/>
      <c r="L127" s="1"/>
      <c r="M127" s="1"/>
      <c r="N127" s="1"/>
      <c r="O127" s="1"/>
      <c r="P127" s="1">
        <f>VLOOKUP(G127,'Empwise report_aug'!$B$2:$E$248,4,0)</f>
        <v>7031414.6163</v>
      </c>
      <c r="Q127" s="1"/>
      <c r="R127" s="1"/>
      <c r="S127" s="1"/>
      <c r="T127" s="1">
        <f>VLOOKUP(G127,'Empwise report_aug'!$B$2:$E$248,3,FALSE)</f>
        <v>6706965.27</v>
      </c>
      <c r="U127" s="1"/>
      <c r="V127" s="1"/>
      <c r="W127" s="39">
        <f t="shared" si="21"/>
        <v>95.3857173270956</v>
      </c>
      <c r="X127" s="1"/>
      <c r="Y127" s="1"/>
      <c r="Z127" s="14">
        <f>VLOOKUP(G127,'Gold Ornamnet'!$B$4:$E$231,4,FALSE)</f>
        <v>429.95</v>
      </c>
      <c r="AA127">
        <f>VLOOKUP(G127,'system Report'!$G$1:$Q$219,11,FALSE)</f>
        <v>0</v>
      </c>
      <c r="AB127">
        <f>VLOOKUP(G127,sys23oct!$H$1:$S$74,11,FALSE)</f>
        <v>429.95</v>
      </c>
      <c r="AD127" t="b">
        <f t="shared" si="31"/>
        <v>1</v>
      </c>
      <c r="AE127" t="e">
        <f>VLOOKUP(G127,silver!$B$4:$E$117,4,FALSE)</f>
        <v>#N/A</v>
      </c>
      <c r="AG127" s="14" t="e">
        <f>VLOOKUP(G127,silver!$B$4:$E$118,4,FALSE)</f>
        <v>#N/A</v>
      </c>
      <c r="AH127" s="14"/>
      <c r="AI127" t="e">
        <f t="shared" si="32"/>
        <v>#N/A</v>
      </c>
      <c r="AJ127">
        <f>VLOOKUP(G127,'Diamond '!$B$4:$E$1048576,4,FALSE)</f>
        <v>3.87</v>
      </c>
      <c r="AK127">
        <f>VLOOKUP(G127,'system Report'!$G$1:$V$219,15,FALSE)</f>
        <v>11.61</v>
      </c>
      <c r="AL127" s="4" t="e">
        <f>VLOOKUP(G127,[1]SIPReport16102024180130!H:V,15,FALSE)</f>
        <v>#N/A</v>
      </c>
      <c r="AM127" s="4">
        <f>VLOOKUP(G127,sys23oct!$H$1:$X$77,15,FALSE)</f>
        <v>3.87</v>
      </c>
      <c r="AN127" t="b">
        <f t="shared" si="33"/>
        <v>1</v>
      </c>
      <c r="AO127">
        <f>VLOOKUP(G127,'gold small ornament'!$B$4:$E$288,4,FALSE)</f>
        <v>1.97</v>
      </c>
      <c r="AP127">
        <f>VLOOKUP(G127,'system Report'!$G:$AF,25,FALSE)</f>
        <v>5.91</v>
      </c>
      <c r="AQ127" s="4" t="e">
        <f>VLOOKUP(G127,[1]SIPReport16102024180130!H$1:AG$69,25,FALSE)</f>
        <v>#N/A</v>
      </c>
      <c r="AR127" s="4">
        <f>VLOOKUP(G127,sys23oct!$H:$AG,25,FALSE)</f>
        <v>0</v>
      </c>
      <c r="AS127" t="e">
        <f t="shared" si="34"/>
        <v>#N/A</v>
      </c>
      <c r="AT127">
        <f>VLOOKUP(G127,'star gold'!$B$4:$G$265,4,FALSE)</f>
        <v>148.75</v>
      </c>
      <c r="AU127">
        <f>VLOOKUP(G127,'system Report'!G125:AJ343,27,FALSE)</f>
        <v>1160.19</v>
      </c>
      <c r="AW127" t="b">
        <f t="shared" si="22"/>
        <v>0</v>
      </c>
      <c r="BA127" t="e">
        <f>VLOOKUP(G127,'star silver'!$B$4:$G$93,4,FALSE)</f>
        <v>#N/A</v>
      </c>
      <c r="BB127">
        <f>VLOOKUP(G127,'system Report'!G125:AI343,29,FALSE)</f>
        <v>0</v>
      </c>
      <c r="BD127" t="e">
        <f t="shared" si="23"/>
        <v>#N/A</v>
      </c>
    </row>
    <row r="128" hidden="1" spans="1:56">
      <c r="A128" s="1" t="s">
        <v>58</v>
      </c>
      <c r="B128" s="5" t="s">
        <v>21</v>
      </c>
      <c r="C128" s="1">
        <v>10</v>
      </c>
      <c r="D128" s="10">
        <v>45528</v>
      </c>
      <c r="E128" s="1">
        <v>148</v>
      </c>
      <c r="F128" s="1" t="s">
        <v>211</v>
      </c>
      <c r="G128" s="1">
        <v>5484</v>
      </c>
      <c r="H128" s="1" t="s">
        <v>97</v>
      </c>
      <c r="I128" s="1" t="s">
        <v>94</v>
      </c>
      <c r="J128" s="1"/>
      <c r="K128" s="1"/>
      <c r="L128" s="1"/>
      <c r="M128" s="1"/>
      <c r="N128" s="1"/>
      <c r="O128" s="1"/>
      <c r="P128" s="1" t="e">
        <f>VLOOKUP(G128,'Empwise report_aug'!$B$2:$E$248,4,0)</f>
        <v>#N/A</v>
      </c>
      <c r="Q128" s="1"/>
      <c r="R128" s="1"/>
      <c r="S128" s="1"/>
      <c r="T128" s="1" t="e">
        <f>VLOOKUP(G128,'Empwise report_aug'!$B$2:$E$248,3,FALSE)</f>
        <v>#N/A</v>
      </c>
      <c r="U128" s="1"/>
      <c r="V128" s="1"/>
      <c r="W128" s="39" t="e">
        <f t="shared" si="21"/>
        <v>#N/A</v>
      </c>
      <c r="X128" s="1"/>
      <c r="Y128" s="1"/>
      <c r="Z128" s="14" t="e">
        <f>VLOOKUP(G128,'Gold Ornamnet'!$B$4:$E$231,4,FALSE)</f>
        <v>#N/A</v>
      </c>
      <c r="AA128">
        <f>VLOOKUP(G128,'system Report'!$G$1:$Q$219,11,FALSE)</f>
        <v>0</v>
      </c>
      <c r="AB128" t="e">
        <f>VLOOKUP(G128,sys23oct!$H$1:$S$74,11,FALSE)</f>
        <v>#N/A</v>
      </c>
      <c r="AD128" t="e">
        <f t="shared" si="31"/>
        <v>#N/A</v>
      </c>
      <c r="AE128" t="e">
        <f>VLOOKUP(G128,silver!$B$4:$E$117,4,FALSE)</f>
        <v>#N/A</v>
      </c>
      <c r="AG128" s="14" t="e">
        <f>VLOOKUP(G128,silver!$B$4:$E$118,4,FALSE)</f>
        <v>#N/A</v>
      </c>
      <c r="AH128" s="14"/>
      <c r="AI128" t="e">
        <f t="shared" si="32"/>
        <v>#N/A</v>
      </c>
      <c r="AJ128" t="e">
        <f>VLOOKUP(G128,'Diamond '!$B$4:$E$1048576,4,FALSE)</f>
        <v>#N/A</v>
      </c>
      <c r="AK128">
        <f>VLOOKUP(G128,'system Report'!$G$1:$V$219,15,FALSE)</f>
        <v>0</v>
      </c>
      <c r="AL128" s="4" t="e">
        <f>VLOOKUP(G128,[1]SIPReport16102024180130!H:V,15,FALSE)</f>
        <v>#N/A</v>
      </c>
      <c r="AM128" s="4" t="e">
        <f>VLOOKUP(G128,sys23oct!$H$1:$X$77,15,FALSE)</f>
        <v>#N/A</v>
      </c>
      <c r="AN128" t="e">
        <f t="shared" si="33"/>
        <v>#N/A</v>
      </c>
      <c r="AO128" t="e">
        <f>VLOOKUP(G128,'gold small ornament'!$B$4:$E$288,4,FALSE)</f>
        <v>#N/A</v>
      </c>
      <c r="AP128">
        <f>VLOOKUP(G128,'system Report'!$G:$AF,25,FALSE)</f>
        <v>0</v>
      </c>
      <c r="AQ128" s="4" t="e">
        <f>VLOOKUP(G128,[1]SIPReport16102024180130!H$1:AG$69,25,FALSE)</f>
        <v>#N/A</v>
      </c>
      <c r="AR128" s="4" t="e">
        <f>VLOOKUP(G128,sys23oct!$H:$AG,25,FALSE)</f>
        <v>#N/A</v>
      </c>
      <c r="AS128" t="e">
        <f t="shared" si="34"/>
        <v>#N/A</v>
      </c>
      <c r="AT128" t="e">
        <f>VLOOKUP(G128,'star gold'!$B$4:$G$265,4,FALSE)</f>
        <v>#N/A</v>
      </c>
      <c r="AU128">
        <f>VLOOKUP(G128,'system Report'!G126:AJ344,27,FALSE)</f>
        <v>0</v>
      </c>
      <c r="AW128" t="e">
        <f t="shared" si="22"/>
        <v>#N/A</v>
      </c>
      <c r="BA128" t="e">
        <f>VLOOKUP(G128,'star silver'!$B$4:$G$93,4,FALSE)</f>
        <v>#N/A</v>
      </c>
      <c r="BB128">
        <f>VLOOKUP(G128,'system Report'!G126:AI344,29,FALSE)</f>
        <v>0</v>
      </c>
      <c r="BD128" t="e">
        <f t="shared" si="23"/>
        <v>#N/A</v>
      </c>
    </row>
    <row r="129" hidden="1" spans="1:56">
      <c r="A129" s="1" t="s">
        <v>58</v>
      </c>
      <c r="B129" s="5" t="s">
        <v>21</v>
      </c>
      <c r="C129" s="1">
        <v>10</v>
      </c>
      <c r="D129" s="10">
        <v>45528</v>
      </c>
      <c r="E129" s="1">
        <v>148</v>
      </c>
      <c r="F129" s="1" t="s">
        <v>212</v>
      </c>
      <c r="G129" s="1">
        <v>1548</v>
      </c>
      <c r="H129" s="1" t="s">
        <v>97</v>
      </c>
      <c r="I129" s="1" t="s">
        <v>129</v>
      </c>
      <c r="J129" s="1"/>
      <c r="K129" s="1"/>
      <c r="L129" s="1"/>
      <c r="M129" s="1"/>
      <c r="N129" s="1"/>
      <c r="O129" s="1"/>
      <c r="P129" s="39">
        <f>VLOOKUP(G129,'Empwise report_aug'!$B$2:$E$248,4,0)</f>
        <v>770635.4876</v>
      </c>
      <c r="Q129" s="1">
        <f>VLOOKUP(G129,sys23oct!$H$1:$P$77,7,FALSE)</f>
        <v>770635.49</v>
      </c>
      <c r="R129" s="1"/>
      <c r="S129" s="39" t="s">
        <v>131</v>
      </c>
      <c r="T129" s="1">
        <f>VLOOKUP(G129,'Empwise report_aug'!$B$2:$E$248,3,FALSE)</f>
        <v>781021.37</v>
      </c>
      <c r="U129" s="1">
        <f>VLOOKUP(G129,sys23oct!$H:$P,8,FALSE)</f>
        <v>781021.37</v>
      </c>
      <c r="V129" s="1"/>
      <c r="W129" s="39">
        <f t="shared" si="21"/>
        <v>101.347703624751</v>
      </c>
      <c r="X129" s="1">
        <f>VLOOKUP(G129,sys23oct!$H$1:$R$77,9,FALSE)</f>
        <v>0</v>
      </c>
      <c r="Y129" s="1" t="s">
        <v>204</v>
      </c>
      <c r="Z129" s="14" t="e">
        <f>VLOOKUP(G129,'Gold Ornamnet'!$A$4:$E$195,5,FALSE)</f>
        <v>#N/A</v>
      </c>
      <c r="AA129">
        <f>VLOOKUP(G129,'system Report'!$G$1:$Q$219,11,FALSE)</f>
        <v>0</v>
      </c>
      <c r="AB129">
        <f>VLOOKUP(G129,sys23oct!$H$1:$S$74,11,FALSE)</f>
        <v>0</v>
      </c>
      <c r="AD129" t="e">
        <f t="shared" si="31"/>
        <v>#N/A</v>
      </c>
      <c r="AE129">
        <f>VLOOKUP(G129,silver!$B$4:$E$117,4,FALSE)</f>
        <v>1117.83</v>
      </c>
      <c r="AG129" s="14">
        <f>VLOOKUP(G129,silver!$B$4:$E$118,4,FALSE)</f>
        <v>1117.83</v>
      </c>
      <c r="AH129" s="14"/>
      <c r="AI129" t="b">
        <f t="shared" si="32"/>
        <v>1</v>
      </c>
      <c r="AJ129" t="e">
        <f>VLOOKUP(G129,'Diamond '!$B$4:$E$1048576,4,FALSE)</f>
        <v>#N/A</v>
      </c>
      <c r="AK129">
        <f>VLOOKUP(G129,'system Report'!$G$1:$V$219,15,FALSE)</f>
        <v>0</v>
      </c>
      <c r="AL129" s="4" t="e">
        <f>VLOOKUP(G129,[1]SIPReport16102024180130!H:V,15,FALSE)</f>
        <v>#N/A</v>
      </c>
      <c r="AM129" s="4">
        <f>VLOOKUP(G129,sys23oct!$H$1:$X$77,15,FALSE)</f>
        <v>0</v>
      </c>
      <c r="AN129" t="e">
        <f t="shared" si="33"/>
        <v>#N/A</v>
      </c>
      <c r="AO129" t="e">
        <f>VLOOKUP(G129,'gold small ornament'!$B$4:$E$288,4,FALSE)</f>
        <v>#N/A</v>
      </c>
      <c r="AP129">
        <f>VLOOKUP(G129,'system Report'!$G:$AF,25,FALSE)</f>
        <v>0</v>
      </c>
      <c r="AQ129" s="4" t="e">
        <f>VLOOKUP(G129,[1]SIPReport16102024180130!H$1:AG$69,25,FALSE)</f>
        <v>#N/A</v>
      </c>
      <c r="AR129" s="4">
        <f>VLOOKUP(G129,sys23oct!$H:$AG,25,FALSE)</f>
        <v>0</v>
      </c>
      <c r="AS129" t="e">
        <f t="shared" si="34"/>
        <v>#N/A</v>
      </c>
      <c r="AT129" t="e">
        <f>VLOOKUP(G129,'star gold'!$B$4:$G$265,4,FALSE)</f>
        <v>#N/A</v>
      </c>
      <c r="AU129">
        <f>VLOOKUP(G129,'system Report'!G127:AJ345,27,FALSE)</f>
        <v>0</v>
      </c>
      <c r="AW129" t="e">
        <f t="shared" si="22"/>
        <v>#N/A</v>
      </c>
      <c r="BA129">
        <f>VLOOKUP(G129,'star silver'!$B$4:$G$93,4,FALSE)</f>
        <v>401.91</v>
      </c>
      <c r="BB129">
        <f>VLOOKUP(G129,'system Report'!G127:AI345,29,FALSE)</f>
        <v>9814.17</v>
      </c>
      <c r="BD129" t="b">
        <f t="shared" si="23"/>
        <v>0</v>
      </c>
    </row>
    <row r="130" hidden="1" spans="1:56">
      <c r="A130" s="1" t="s">
        <v>58</v>
      </c>
      <c r="B130" s="5" t="s">
        <v>21</v>
      </c>
      <c r="C130" s="1">
        <v>10</v>
      </c>
      <c r="D130" s="10">
        <v>45528</v>
      </c>
      <c r="E130" s="1">
        <v>148</v>
      </c>
      <c r="F130" s="1" t="s">
        <v>213</v>
      </c>
      <c r="G130" s="1">
        <v>2695</v>
      </c>
      <c r="H130" s="1" t="s">
        <v>97</v>
      </c>
      <c r="I130" s="1" t="s">
        <v>129</v>
      </c>
      <c r="J130" s="1"/>
      <c r="K130" s="1"/>
      <c r="L130" s="1"/>
      <c r="M130" s="1"/>
      <c r="N130" s="1"/>
      <c r="O130" s="1"/>
      <c r="P130" s="39">
        <f>VLOOKUP(G130,'Empwise report_aug'!$B$2:$E$248,4,0)</f>
        <v>770635.4876</v>
      </c>
      <c r="Q130" s="1">
        <f>VLOOKUP(G130,sys23oct!$H$1:$P$77,7,FALSE)</f>
        <v>770635.49</v>
      </c>
      <c r="R130" s="1"/>
      <c r="S130" s="39" t="s">
        <v>131</v>
      </c>
      <c r="T130" s="1">
        <f>VLOOKUP(G130,'Empwise report_aug'!$B$2:$E$248,3,FALSE)</f>
        <v>1331375.74</v>
      </c>
      <c r="U130" s="1">
        <f>VLOOKUP(G130,sys23oct!$H:$P,8,FALSE)</f>
        <v>1331375.74</v>
      </c>
      <c r="V130" s="1"/>
      <c r="W130" s="39">
        <f t="shared" si="21"/>
        <v>172.763357180231</v>
      </c>
      <c r="X130" s="1">
        <f>VLOOKUP(G130,sys23oct!$H$1:$R$77,9,FALSE)</f>
        <v>0</v>
      </c>
      <c r="Y130" s="1" t="s">
        <v>204</v>
      </c>
      <c r="Z130" s="14" t="e">
        <f>VLOOKUP(G130,'Gold Ornamnet'!$A$4:$E$195,5,FALSE)</f>
        <v>#N/A</v>
      </c>
      <c r="AA130">
        <f>VLOOKUP(G130,'system Report'!$G$1:$Q$219,11,FALSE)</f>
        <v>0</v>
      </c>
      <c r="AB130">
        <f>VLOOKUP(G130,sys23oct!$H$1:$S$74,11,FALSE)</f>
        <v>0</v>
      </c>
      <c r="AD130" t="e">
        <f t="shared" si="31"/>
        <v>#N/A</v>
      </c>
      <c r="AE130">
        <f>VLOOKUP(G130,silver!$B$4:$E$117,4,FALSE)</f>
        <v>3345.18</v>
      </c>
      <c r="AG130" s="14">
        <f>VLOOKUP(G130,silver!$B$4:$E$118,4,FALSE)</f>
        <v>3345.18</v>
      </c>
      <c r="AH130" s="14"/>
      <c r="AI130" t="b">
        <f t="shared" si="32"/>
        <v>1</v>
      </c>
      <c r="AJ130" t="e">
        <f>VLOOKUP(G130,'Diamond '!$B$4:$E$1048576,4,FALSE)</f>
        <v>#N/A</v>
      </c>
      <c r="AK130">
        <f>VLOOKUP(G130,'system Report'!$G$1:$V$219,15,FALSE)</f>
        <v>0</v>
      </c>
      <c r="AL130" s="4" t="e">
        <f>VLOOKUP(G130,[1]SIPReport16102024180130!H:V,15,FALSE)</f>
        <v>#N/A</v>
      </c>
      <c r="AM130" s="4">
        <f>VLOOKUP(G130,sys23oct!$H$1:$X$77,15,FALSE)</f>
        <v>0</v>
      </c>
      <c r="AN130" t="e">
        <f t="shared" si="33"/>
        <v>#N/A</v>
      </c>
      <c r="AO130" t="e">
        <f>VLOOKUP(G130,'gold small ornament'!$B$4:$E$288,4,FALSE)</f>
        <v>#N/A</v>
      </c>
      <c r="AP130">
        <f>VLOOKUP(G130,'system Report'!$G:$AF,25,FALSE)</f>
        <v>0</v>
      </c>
      <c r="AQ130" s="4" t="e">
        <f>VLOOKUP(G130,[1]SIPReport16102024180130!H$1:AG$69,25,FALSE)</f>
        <v>#N/A</v>
      </c>
      <c r="AR130" s="4">
        <f>VLOOKUP(G130,sys23oct!$H:$AG,25,FALSE)</f>
        <v>0</v>
      </c>
      <c r="AS130" t="e">
        <f t="shared" si="34"/>
        <v>#N/A</v>
      </c>
      <c r="AT130" t="e">
        <f>VLOOKUP(G130,'star gold'!$B$4:$G$265,4,FALSE)</f>
        <v>#N/A</v>
      </c>
      <c r="AU130">
        <f>VLOOKUP(G130,'system Report'!G128:AJ346,27,FALSE)</f>
        <v>0</v>
      </c>
      <c r="AW130" t="e">
        <f t="shared" si="22"/>
        <v>#N/A</v>
      </c>
      <c r="BA130">
        <f>VLOOKUP(G130,'star silver'!$B$4:$G$93,4,FALSE)</f>
        <v>2465.36</v>
      </c>
      <c r="BB130">
        <f>VLOOKUP(G130,'system Report'!G128:AI346,29,FALSE)</f>
        <v>12807.91</v>
      </c>
      <c r="BD130" t="b">
        <f t="shared" si="23"/>
        <v>0</v>
      </c>
    </row>
    <row r="131" hidden="1" spans="1:56">
      <c r="A131" s="1" t="s">
        <v>58</v>
      </c>
      <c r="B131" s="5" t="s">
        <v>21</v>
      </c>
      <c r="C131" s="1">
        <v>10</v>
      </c>
      <c r="D131" s="10">
        <v>45528</v>
      </c>
      <c r="E131" s="1">
        <v>148</v>
      </c>
      <c r="F131" s="1" t="s">
        <v>214</v>
      </c>
      <c r="G131" s="1">
        <v>3369</v>
      </c>
      <c r="H131" s="1" t="s">
        <v>97</v>
      </c>
      <c r="I131" s="1" t="s">
        <v>129</v>
      </c>
      <c r="J131" s="1"/>
      <c r="K131" s="1"/>
      <c r="L131" s="1"/>
      <c r="M131" s="1"/>
      <c r="N131" s="1"/>
      <c r="O131" s="1"/>
      <c r="P131" s="39">
        <f>VLOOKUP(G131,'Empwise report_aug'!$B$2:$E$248,4,0)</f>
        <v>770635.4876</v>
      </c>
      <c r="Q131" s="1">
        <f>VLOOKUP(G131,sys23oct!$H$1:$P$77,7,FALSE)</f>
        <v>770635.49</v>
      </c>
      <c r="R131" s="1"/>
      <c r="S131" s="39" t="s">
        <v>131</v>
      </c>
      <c r="T131" s="1">
        <f>VLOOKUP(G131,'Empwise report_aug'!$B$2:$E$248,3,FALSE)</f>
        <v>1229695.36</v>
      </c>
      <c r="U131" s="1">
        <f>VLOOKUP(G131,sys23oct!$H:$P,8,FALSE)</f>
        <v>1229695.36</v>
      </c>
      <c r="V131" s="1"/>
      <c r="W131" s="39">
        <f t="shared" ref="W131:W194" si="35">T131/P131%</f>
        <v>159.569002438449</v>
      </c>
      <c r="X131" s="1">
        <f>VLOOKUP(G131,sys23oct!$H$1:$R$77,9,FALSE)</f>
        <v>0</v>
      </c>
      <c r="Y131" s="1" t="s">
        <v>204</v>
      </c>
      <c r="Z131" s="14" t="e">
        <f>VLOOKUP(G131,'Gold Ornamnet'!$A$4:$E$195,5,FALSE)</f>
        <v>#N/A</v>
      </c>
      <c r="AA131">
        <f>VLOOKUP(G131,'system Report'!$G$1:$Q$219,11,FALSE)</f>
        <v>0</v>
      </c>
      <c r="AB131">
        <f>VLOOKUP(G131,sys23oct!$H$1:$S$74,11,FALSE)</f>
        <v>0</v>
      </c>
      <c r="AD131" t="e">
        <f t="shared" si="31"/>
        <v>#N/A</v>
      </c>
      <c r="AE131" s="4">
        <f>VLOOKUP(G131,silver!$B$4:$E$117,4,FALSE)</f>
        <v>3131.24</v>
      </c>
      <c r="AG131" s="14">
        <f>VLOOKUP(G131,silver!$B$4:$E$118,4,FALSE)</f>
        <v>3131.24</v>
      </c>
      <c r="AH131" s="14"/>
      <c r="AI131" t="b">
        <f t="shared" si="32"/>
        <v>1</v>
      </c>
      <c r="AJ131" t="e">
        <f>VLOOKUP(G131,'Diamond '!$B$4:$E$1048576,4,FALSE)</f>
        <v>#N/A</v>
      </c>
      <c r="AK131">
        <f>VLOOKUP(G131,'system Report'!$G$1:$V$219,15,FALSE)</f>
        <v>0</v>
      </c>
      <c r="AL131" s="4" t="e">
        <f>VLOOKUP(G131,[1]SIPReport16102024180130!H:V,15,FALSE)</f>
        <v>#N/A</v>
      </c>
      <c r="AM131" s="4">
        <f>VLOOKUP(G131,sys23oct!$H$1:$X$77,15,FALSE)</f>
        <v>0</v>
      </c>
      <c r="AN131" t="e">
        <f t="shared" si="33"/>
        <v>#N/A</v>
      </c>
      <c r="AO131" t="e">
        <f>VLOOKUP(G131,'gold small ornament'!$B$4:$E$288,4,FALSE)</f>
        <v>#N/A</v>
      </c>
      <c r="AP131">
        <f>VLOOKUP(G131,'system Report'!$G:$AF,25,FALSE)</f>
        <v>0</v>
      </c>
      <c r="AQ131" s="4" t="e">
        <f>VLOOKUP(G131,[1]SIPReport16102024180130!H$1:AG$69,25,FALSE)</f>
        <v>#N/A</v>
      </c>
      <c r="AR131" s="4">
        <f>VLOOKUP(G131,sys23oct!$H:$AG,25,FALSE)</f>
        <v>0</v>
      </c>
      <c r="AS131" t="e">
        <f t="shared" si="34"/>
        <v>#N/A</v>
      </c>
      <c r="AT131" t="e">
        <f>VLOOKUP(G131,'star gold'!$B$4:$G$265,4,FALSE)</f>
        <v>#N/A</v>
      </c>
      <c r="AU131">
        <f>VLOOKUP(G131,'system Report'!G129:AJ347,27,FALSE)</f>
        <v>0</v>
      </c>
      <c r="AW131" t="e">
        <f t="shared" ref="AW131:AW194" si="36">AT131=AU131</f>
        <v>#N/A</v>
      </c>
      <c r="BA131">
        <f>VLOOKUP(G131,'star silver'!$B$4:$G$93,4,FALSE)</f>
        <v>2458.59</v>
      </c>
      <c r="BB131">
        <f>VLOOKUP(G131,'system Report'!G129:AI347,29,FALSE)</f>
        <v>13456.78</v>
      </c>
      <c r="BD131" t="b">
        <f t="shared" ref="BD131:BD194" si="37">BA131=BB131</f>
        <v>0</v>
      </c>
    </row>
    <row r="132" hidden="1" spans="1:56">
      <c r="A132" s="1" t="s">
        <v>58</v>
      </c>
      <c r="B132" s="5" t="s">
        <v>21</v>
      </c>
      <c r="C132" s="1">
        <v>10</v>
      </c>
      <c r="D132" s="10">
        <v>45528</v>
      </c>
      <c r="E132" s="1">
        <v>148</v>
      </c>
      <c r="F132" s="1" t="s">
        <v>215</v>
      </c>
      <c r="G132" s="1">
        <v>4329</v>
      </c>
      <c r="H132" s="1" t="s">
        <v>93</v>
      </c>
      <c r="I132" s="1" t="s">
        <v>129</v>
      </c>
      <c r="J132" s="1"/>
      <c r="K132" s="1"/>
      <c r="L132" s="1"/>
      <c r="M132" s="1"/>
      <c r="N132" s="1"/>
      <c r="O132" s="1"/>
      <c r="P132" s="39">
        <f>VLOOKUP(G132,'Empwise report_aug'!$B$2:$E$248,4,0)</f>
        <v>924855.0307</v>
      </c>
      <c r="Q132" s="1">
        <f>VLOOKUP(G132,sys23oct!$H$1:$P$77,7,FALSE)</f>
        <v>924855.03</v>
      </c>
      <c r="R132" s="1"/>
      <c r="S132" s="39" t="s">
        <v>131</v>
      </c>
      <c r="T132" s="1">
        <f>VLOOKUP(G132,'Empwise report_aug'!$B$2:$E$248,3,FALSE)</f>
        <v>1207271.23</v>
      </c>
      <c r="U132" s="1">
        <f>VLOOKUP(G132,sys23oct!$H:$P,8,FALSE)</f>
        <v>1207271.23</v>
      </c>
      <c r="V132" s="1"/>
      <c r="W132" s="39">
        <f t="shared" si="35"/>
        <v>130.536266758072</v>
      </c>
      <c r="X132" s="1">
        <f>VLOOKUP(G132,sys23oct!$H$1:$R$77,9,FALSE)</f>
        <v>0</v>
      </c>
      <c r="Y132" s="1" t="s">
        <v>204</v>
      </c>
      <c r="Z132" s="14" t="e">
        <f>VLOOKUP(G132,'Gold Ornamnet'!$A$4:$E$195,5,FALSE)</f>
        <v>#N/A</v>
      </c>
      <c r="AA132">
        <f>VLOOKUP(G132,'system Report'!$G$1:$Q$219,11,FALSE)</f>
        <v>0</v>
      </c>
      <c r="AB132">
        <f>VLOOKUP(G132,sys23oct!$H$1:$S$74,11,FALSE)</f>
        <v>0</v>
      </c>
      <c r="AD132" t="e">
        <f t="shared" si="31"/>
        <v>#N/A</v>
      </c>
      <c r="AE132">
        <f>VLOOKUP(G132,silver!$B$4:$E$117,4,FALSE)</f>
        <v>2569.88</v>
      </c>
      <c r="AG132" s="14">
        <f>VLOOKUP(G132,silver!$B$4:$E$118,4,FALSE)</f>
        <v>2569.88</v>
      </c>
      <c r="AH132" s="14"/>
      <c r="AI132" t="b">
        <f t="shared" si="32"/>
        <v>1</v>
      </c>
      <c r="AJ132" t="e">
        <f>VLOOKUP(G132,'Diamond '!$B$4:$E$1048576,4,FALSE)</f>
        <v>#N/A</v>
      </c>
      <c r="AK132">
        <f>VLOOKUP(G132,'system Report'!$G$1:$V$219,15,FALSE)</f>
        <v>0</v>
      </c>
      <c r="AL132" s="4" t="e">
        <f>VLOOKUP(G132,[1]SIPReport16102024180130!H:V,15,FALSE)</f>
        <v>#N/A</v>
      </c>
      <c r="AM132" s="4">
        <f>VLOOKUP(G132,sys23oct!$H$1:$X$77,15,FALSE)</f>
        <v>0</v>
      </c>
      <c r="AN132" t="e">
        <f t="shared" si="33"/>
        <v>#N/A</v>
      </c>
      <c r="AO132" t="e">
        <f>VLOOKUP(G132,'gold small ornament'!$B$4:$E$288,4,FALSE)</f>
        <v>#N/A</v>
      </c>
      <c r="AP132">
        <f>VLOOKUP(G132,'system Report'!$G:$AF,25,FALSE)</f>
        <v>0</v>
      </c>
      <c r="AQ132" s="4" t="e">
        <f>VLOOKUP(G132,[1]SIPReport16102024180130!H$1:AG$69,25,FALSE)</f>
        <v>#N/A</v>
      </c>
      <c r="AR132" s="4">
        <f>VLOOKUP(G132,sys23oct!$H:$AG,25,FALSE)</f>
        <v>0</v>
      </c>
      <c r="AS132" t="e">
        <f t="shared" si="34"/>
        <v>#N/A</v>
      </c>
      <c r="AT132" t="e">
        <f>VLOOKUP(G132,'star gold'!$B$4:$G$265,4,FALSE)</f>
        <v>#N/A</v>
      </c>
      <c r="AU132">
        <f>VLOOKUP(G132,'system Report'!G130:AJ348,27,FALSE)</f>
        <v>0</v>
      </c>
      <c r="AW132" t="e">
        <f t="shared" si="36"/>
        <v>#N/A</v>
      </c>
      <c r="BA132">
        <f>VLOOKUP(G132,'star silver'!$B$4:$G$93,4,FALSE)</f>
        <v>2351.8</v>
      </c>
      <c r="BB132">
        <f>VLOOKUP(G132,'system Report'!G130:AI348,29,FALSE)</f>
        <v>15514.97</v>
      </c>
      <c r="BD132" t="b">
        <f t="shared" si="37"/>
        <v>0</v>
      </c>
    </row>
    <row r="133" hidden="1" spans="1:56">
      <c r="A133" s="1" t="s">
        <v>58</v>
      </c>
      <c r="B133" s="5" t="s">
        <v>21</v>
      </c>
      <c r="C133" s="1">
        <v>10</v>
      </c>
      <c r="D133" s="10">
        <v>45528</v>
      </c>
      <c r="E133" s="1">
        <v>148</v>
      </c>
      <c r="F133" s="1" t="s">
        <v>216</v>
      </c>
      <c r="G133" s="1">
        <v>4863</v>
      </c>
      <c r="H133" s="1" t="s">
        <v>93</v>
      </c>
      <c r="I133" s="1" t="s">
        <v>129</v>
      </c>
      <c r="J133" s="1"/>
      <c r="K133" s="1"/>
      <c r="L133" s="1"/>
      <c r="M133" s="1"/>
      <c r="N133" s="1"/>
      <c r="O133" s="1"/>
      <c r="P133" s="39">
        <f>VLOOKUP(G133,'Empwise report_aug'!$B$2:$E$248,4,0)</f>
        <v>924855.0307</v>
      </c>
      <c r="Q133" s="1">
        <f>VLOOKUP(G133,sys23oct!$H$1:$P$77,7,FALSE)</f>
        <v>924855.03</v>
      </c>
      <c r="R133" s="1"/>
      <c r="S133" s="39" t="s">
        <v>131</v>
      </c>
      <c r="T133" s="1">
        <f>VLOOKUP(G133,'Empwise report_aug'!$B$2:$E$248,3,FALSE)</f>
        <v>1271057.45</v>
      </c>
      <c r="U133" s="1">
        <f>VLOOKUP(G133,sys23oct!$H:$P,8,FALSE)</f>
        <v>1271057.45</v>
      </c>
      <c r="V133" s="1"/>
      <c r="W133" s="39">
        <f t="shared" si="35"/>
        <v>137.433155230606</v>
      </c>
      <c r="X133" s="1">
        <f>VLOOKUP(G133,sys23oct!$H$1:$R$77,9,FALSE)</f>
        <v>0</v>
      </c>
      <c r="Y133" s="1" t="s">
        <v>204</v>
      </c>
      <c r="Z133" s="14" t="e">
        <f>VLOOKUP(G133,'Gold Ornamnet'!$A$4:$E$195,5,FALSE)</f>
        <v>#N/A</v>
      </c>
      <c r="AA133">
        <f>VLOOKUP(G133,'system Report'!$G$1:$Q$219,11,FALSE)</f>
        <v>0</v>
      </c>
      <c r="AB133">
        <f>VLOOKUP(G133,sys23oct!$H$1:$S$74,11,FALSE)</f>
        <v>0</v>
      </c>
      <c r="AD133" t="e">
        <f t="shared" si="31"/>
        <v>#N/A</v>
      </c>
      <c r="AE133">
        <f>VLOOKUP(G133,silver!$B$4:$E$117,4,FALSE)</f>
        <v>1991.41</v>
      </c>
      <c r="AG133" s="14">
        <f>VLOOKUP(G133,silver!$B$4:$E$118,4,FALSE)</f>
        <v>1991.41</v>
      </c>
      <c r="AH133" s="14"/>
      <c r="AI133" t="b">
        <f t="shared" si="32"/>
        <v>1</v>
      </c>
      <c r="AJ133" t="e">
        <f>VLOOKUP(G133,'Diamond '!$B$4:$E$1048576,4,FALSE)</f>
        <v>#N/A</v>
      </c>
      <c r="AK133">
        <f>VLOOKUP(G133,'system Report'!$G$1:$V$219,15,FALSE)</f>
        <v>0</v>
      </c>
      <c r="AL133" s="4" t="e">
        <f>VLOOKUP(G133,[1]SIPReport16102024180130!H:V,15,FALSE)</f>
        <v>#N/A</v>
      </c>
      <c r="AM133" s="4">
        <f>VLOOKUP(G133,sys23oct!$H$1:$X$77,15,FALSE)</f>
        <v>0</v>
      </c>
      <c r="AN133" t="e">
        <f t="shared" si="33"/>
        <v>#N/A</v>
      </c>
      <c r="AO133" t="e">
        <f>VLOOKUP(G133,'gold small ornament'!$B$4:$E$288,4,FALSE)</f>
        <v>#N/A</v>
      </c>
      <c r="AP133">
        <f>VLOOKUP(G133,'system Report'!$G:$AF,25,FALSE)</f>
        <v>0</v>
      </c>
      <c r="AQ133" s="4" t="e">
        <f>VLOOKUP(G133,[1]SIPReport16102024180130!H$1:AG$69,25,FALSE)</f>
        <v>#N/A</v>
      </c>
      <c r="AR133" s="4">
        <f>VLOOKUP(G133,sys23oct!$H:$AG,25,FALSE)</f>
        <v>0</v>
      </c>
      <c r="AS133" t="e">
        <f t="shared" si="34"/>
        <v>#N/A</v>
      </c>
      <c r="AT133" t="e">
        <f>VLOOKUP(G133,'star gold'!$B$4:$G$265,4,FALSE)</f>
        <v>#N/A</v>
      </c>
      <c r="AU133">
        <f>VLOOKUP(G133,'system Report'!G131:AJ349,27,FALSE)</f>
        <v>0</v>
      </c>
      <c r="AW133" t="e">
        <f t="shared" si="36"/>
        <v>#N/A</v>
      </c>
      <c r="BA133">
        <f>VLOOKUP(G133,'star silver'!$B$4:$G$93,4,FALSE)</f>
        <v>1998.7</v>
      </c>
      <c r="BB133">
        <f>VLOOKUP(G133,'system Report'!G131:AI349,29,FALSE)</f>
        <v>12527.67</v>
      </c>
      <c r="BD133" t="b">
        <f t="shared" si="37"/>
        <v>0</v>
      </c>
    </row>
    <row r="134" hidden="1" spans="1:56">
      <c r="A134" s="1" t="s">
        <v>58</v>
      </c>
      <c r="B134" s="5" t="s">
        <v>21</v>
      </c>
      <c r="C134" s="1">
        <v>10</v>
      </c>
      <c r="D134" s="10">
        <v>45528</v>
      </c>
      <c r="E134" s="1">
        <v>148</v>
      </c>
      <c r="F134" s="1" t="s">
        <v>217</v>
      </c>
      <c r="G134" s="1">
        <v>4881</v>
      </c>
      <c r="H134" s="1" t="s">
        <v>97</v>
      </c>
      <c r="I134" s="1" t="s">
        <v>129</v>
      </c>
      <c r="J134" s="1"/>
      <c r="K134" s="1"/>
      <c r="L134" s="1"/>
      <c r="M134" s="1"/>
      <c r="N134" s="1"/>
      <c r="O134" s="1"/>
      <c r="P134" s="39">
        <f>VLOOKUP(G134,'Empwise report_aug'!$B$2:$E$248,4,0)</f>
        <v>770635.4876</v>
      </c>
      <c r="Q134" s="1">
        <f>VLOOKUP(G134,sys23oct!$H$1:$P$77,7,FALSE)</f>
        <v>770635.49</v>
      </c>
      <c r="R134" s="1"/>
      <c r="S134" s="39" t="s">
        <v>131</v>
      </c>
      <c r="T134" s="1">
        <f>VLOOKUP(G134,'Empwise report_aug'!$B$2:$E$248,3,FALSE)</f>
        <v>1291614.02</v>
      </c>
      <c r="U134" s="1">
        <f>VLOOKUP(G134,sys23oct!$H:$P,8,FALSE)</f>
        <v>1291614.02</v>
      </c>
      <c r="V134" s="1"/>
      <c r="W134" s="39">
        <f t="shared" si="35"/>
        <v>167.603755703295</v>
      </c>
      <c r="X134" s="1">
        <f>VLOOKUP(G134,sys23oct!$H$1:$R$77,9,FALSE)</f>
        <v>0</v>
      </c>
      <c r="Y134" s="1" t="s">
        <v>204</v>
      </c>
      <c r="Z134" s="14" t="e">
        <f>VLOOKUP(G134,'Gold Ornamnet'!$A$4:$E$195,5,FALSE)</f>
        <v>#N/A</v>
      </c>
      <c r="AA134">
        <f>VLOOKUP(G134,'system Report'!$G$1:$Q$219,11,FALSE)</f>
        <v>0</v>
      </c>
      <c r="AB134">
        <f>VLOOKUP(G134,sys23oct!$H$1:$S$74,11,FALSE)</f>
        <v>0</v>
      </c>
      <c r="AD134" t="e">
        <f t="shared" si="31"/>
        <v>#N/A</v>
      </c>
      <c r="AE134">
        <f>VLOOKUP(G134,silver!$B$4:$E$117,4,FALSE)</f>
        <v>2841.7</v>
      </c>
      <c r="AG134" s="14">
        <f>VLOOKUP(G134,silver!$B$4:$E$118,4,FALSE)</f>
        <v>2841.7</v>
      </c>
      <c r="AH134" s="14"/>
      <c r="AI134" t="b">
        <f t="shared" si="32"/>
        <v>1</v>
      </c>
      <c r="AJ134" t="e">
        <f>VLOOKUP(G134,'Diamond '!$B$4:$E$1048576,4,FALSE)</f>
        <v>#N/A</v>
      </c>
      <c r="AK134">
        <f>VLOOKUP(G134,'system Report'!$G$1:$V$219,15,FALSE)</f>
        <v>0</v>
      </c>
      <c r="AL134" s="4" t="e">
        <f>VLOOKUP(G134,[1]SIPReport16102024180130!H:V,15,FALSE)</f>
        <v>#N/A</v>
      </c>
      <c r="AM134" s="4">
        <f>VLOOKUP(G134,sys23oct!$H$1:$X$77,15,FALSE)</f>
        <v>0</v>
      </c>
      <c r="AN134" t="e">
        <f t="shared" si="33"/>
        <v>#N/A</v>
      </c>
      <c r="AO134" t="e">
        <f>VLOOKUP(G134,'gold small ornament'!$B$4:$E$288,4,FALSE)</f>
        <v>#N/A</v>
      </c>
      <c r="AP134">
        <f>VLOOKUP(G134,'system Report'!$G:$AF,25,FALSE)</f>
        <v>0</v>
      </c>
      <c r="AQ134" s="4" t="e">
        <f>VLOOKUP(G134,[1]SIPReport16102024180130!H$1:AG$69,25,FALSE)</f>
        <v>#N/A</v>
      </c>
      <c r="AR134" s="4">
        <f>VLOOKUP(G134,sys23oct!$H:$AG,25,FALSE)</f>
        <v>0</v>
      </c>
      <c r="AS134" t="e">
        <f t="shared" si="34"/>
        <v>#N/A</v>
      </c>
      <c r="AT134" t="e">
        <f>VLOOKUP(G134,'star gold'!$B$4:$G$265,4,FALSE)</f>
        <v>#N/A</v>
      </c>
      <c r="AU134">
        <f>VLOOKUP(G134,'system Report'!G132:AJ350,27,FALSE)</f>
        <v>0</v>
      </c>
      <c r="AW134" t="e">
        <f t="shared" si="36"/>
        <v>#N/A</v>
      </c>
      <c r="BA134">
        <f>VLOOKUP(G134,'star silver'!$B$4:$G$93,4,FALSE)</f>
        <v>2165.396</v>
      </c>
      <c r="BB134">
        <f>VLOOKUP(G134,'system Report'!G132:AI350,29,FALSE)</f>
        <v>12521.97</v>
      </c>
      <c r="BD134" t="b">
        <f t="shared" si="37"/>
        <v>0</v>
      </c>
    </row>
    <row r="135" hidden="1" spans="1:56">
      <c r="A135" s="1" t="s">
        <v>58</v>
      </c>
      <c r="B135" s="5" t="s">
        <v>21</v>
      </c>
      <c r="C135" s="1">
        <v>10</v>
      </c>
      <c r="D135" s="10">
        <v>45528</v>
      </c>
      <c r="E135" s="1">
        <v>148</v>
      </c>
      <c r="F135" s="1" t="s">
        <v>218</v>
      </c>
      <c r="G135" s="1">
        <v>5109</v>
      </c>
      <c r="H135" s="1" t="s">
        <v>93</v>
      </c>
      <c r="I135" s="1" t="s">
        <v>129</v>
      </c>
      <c r="J135" s="1"/>
      <c r="K135" s="1"/>
      <c r="L135" s="1"/>
      <c r="M135" s="1"/>
      <c r="N135" s="1"/>
      <c r="O135" s="1"/>
      <c r="P135" s="39">
        <f>VLOOKUP(G135,'Empwise report_aug'!$B$2:$E$248,4,0)</f>
        <v>924855.0307</v>
      </c>
      <c r="Q135" s="1">
        <f>VLOOKUP(G135,sys23oct!$H$1:$P$77,7,FALSE)</f>
        <v>924855.03</v>
      </c>
      <c r="R135" s="1"/>
      <c r="S135" s="39" t="s">
        <v>131</v>
      </c>
      <c r="T135" s="1">
        <f>VLOOKUP(G135,'Empwise report_aug'!$B$2:$E$248,3,FALSE)</f>
        <v>1610806.08</v>
      </c>
      <c r="U135" s="1">
        <f>VLOOKUP(G135,sys23oct!$H:$P,8,FALSE)</f>
        <v>1610806.08</v>
      </c>
      <c r="V135" s="1"/>
      <c r="W135" s="39">
        <f t="shared" si="35"/>
        <v>174.168494145598</v>
      </c>
      <c r="X135" s="1">
        <f>VLOOKUP(G135,sys23oct!$H$1:$R$77,9,FALSE)</f>
        <v>0</v>
      </c>
      <c r="Y135" s="1" t="s">
        <v>204</v>
      </c>
      <c r="Z135" s="14" t="e">
        <f>VLOOKUP(G135,'Gold Ornamnet'!$A$4:$E$195,5,FALSE)</f>
        <v>#N/A</v>
      </c>
      <c r="AA135">
        <f>VLOOKUP(G135,'system Report'!$G$1:$Q$219,11,FALSE)</f>
        <v>0</v>
      </c>
      <c r="AB135">
        <f>VLOOKUP(G135,sys23oct!$H$1:$S$74,11,FALSE)</f>
        <v>0</v>
      </c>
      <c r="AD135" t="e">
        <f t="shared" si="31"/>
        <v>#N/A</v>
      </c>
      <c r="AE135">
        <f>VLOOKUP(G135,silver!$B$4:$E$117,4,FALSE)</f>
        <v>2631.81</v>
      </c>
      <c r="AG135" s="14">
        <f>VLOOKUP(G135,silver!$B$4:$E$118,4,FALSE)</f>
        <v>2631.81</v>
      </c>
      <c r="AH135" s="14"/>
      <c r="AI135" t="b">
        <f t="shared" si="32"/>
        <v>1</v>
      </c>
      <c r="AJ135" t="e">
        <f>VLOOKUP(G135,'Diamond '!$B$4:$E$1048576,4,FALSE)</f>
        <v>#N/A</v>
      </c>
      <c r="AK135">
        <f>VLOOKUP(G135,'system Report'!$G$1:$V$219,15,FALSE)</f>
        <v>0</v>
      </c>
      <c r="AL135" s="4" t="e">
        <f>VLOOKUP(G135,[1]SIPReport16102024180130!H:V,15,FALSE)</f>
        <v>#N/A</v>
      </c>
      <c r="AM135" s="4">
        <f>VLOOKUP(G135,sys23oct!$H$1:$X$77,15,FALSE)</f>
        <v>0</v>
      </c>
      <c r="AN135" t="e">
        <f t="shared" si="33"/>
        <v>#N/A</v>
      </c>
      <c r="AO135" t="e">
        <f>VLOOKUP(G135,'gold small ornament'!$B$4:$E$288,4,FALSE)</f>
        <v>#N/A</v>
      </c>
      <c r="AP135">
        <f>VLOOKUP(G135,'system Report'!$G:$AF,25,FALSE)</f>
        <v>0</v>
      </c>
      <c r="AQ135" s="4" t="e">
        <f>VLOOKUP(G135,[1]SIPReport16102024180130!H$1:AG$69,25,FALSE)</f>
        <v>#N/A</v>
      </c>
      <c r="AR135" s="4">
        <f>VLOOKUP(G135,sys23oct!$H:$AG,25,FALSE)</f>
        <v>0</v>
      </c>
      <c r="AS135" t="e">
        <f t="shared" si="34"/>
        <v>#N/A</v>
      </c>
      <c r="AT135" t="e">
        <f>VLOOKUP(G135,'star gold'!$B$4:$G$265,4,FALSE)</f>
        <v>#N/A</v>
      </c>
      <c r="AU135">
        <f>VLOOKUP(G135,'system Report'!G133:AJ351,27,FALSE)</f>
        <v>0</v>
      </c>
      <c r="AW135" t="e">
        <f t="shared" si="36"/>
        <v>#N/A</v>
      </c>
      <c r="BA135">
        <f>VLOOKUP(G135,'star silver'!$B$4:$G$93,4,FALSE)</f>
        <v>2636.86</v>
      </c>
      <c r="BB135">
        <f>VLOOKUP(G135,'system Report'!G133:AI351,29,FALSE)</f>
        <v>15232.7</v>
      </c>
      <c r="BD135" t="b">
        <f t="shared" si="37"/>
        <v>0</v>
      </c>
    </row>
    <row r="136" hidden="1" spans="1:56">
      <c r="A136" s="1" t="s">
        <v>58</v>
      </c>
      <c r="B136" s="5" t="s">
        <v>21</v>
      </c>
      <c r="C136" s="1">
        <v>10</v>
      </c>
      <c r="D136" s="10">
        <v>45528</v>
      </c>
      <c r="E136" s="1">
        <v>148</v>
      </c>
      <c r="F136" s="1" t="s">
        <v>219</v>
      </c>
      <c r="G136" s="1">
        <v>5122</v>
      </c>
      <c r="H136" s="1" t="s">
        <v>117</v>
      </c>
      <c r="I136" s="1" t="s">
        <v>129</v>
      </c>
      <c r="J136" s="1"/>
      <c r="K136" s="1"/>
      <c r="L136" s="1"/>
      <c r="M136" s="1"/>
      <c r="N136" s="1"/>
      <c r="O136" s="1"/>
      <c r="P136" s="39">
        <f>VLOOKUP(G136,'Empwise report_aug'!$B$2:$E$248,4,0)</f>
        <v>616646.5148</v>
      </c>
      <c r="Q136" s="1">
        <f>VLOOKUP(G136,sys23oct!$H$1:$P$77,7,FALSE)</f>
        <v>616646.51</v>
      </c>
      <c r="R136" s="1"/>
      <c r="S136" s="39" t="s">
        <v>131</v>
      </c>
      <c r="T136" s="1">
        <f>VLOOKUP(G136,'Empwise report_aug'!$B$2:$E$248,3,FALSE)</f>
        <v>950822.83</v>
      </c>
      <c r="U136" s="1">
        <f>VLOOKUP(G136,sys23oct!$H:$P,8,FALSE)</f>
        <v>950822.83</v>
      </c>
      <c r="V136" s="1"/>
      <c r="W136" s="39">
        <f t="shared" si="35"/>
        <v>154.192524757621</v>
      </c>
      <c r="X136" s="1">
        <f>VLOOKUP(G136,sys23oct!$H$1:$R$77,9,FALSE)</f>
        <v>0</v>
      </c>
      <c r="Y136" s="1" t="s">
        <v>204</v>
      </c>
      <c r="Z136" s="14" t="e">
        <f>VLOOKUP(G136,'Gold Ornamnet'!$A$4:$E$195,5,FALSE)</f>
        <v>#N/A</v>
      </c>
      <c r="AA136">
        <f>VLOOKUP(G136,'system Report'!$G$1:$Q$219,11,FALSE)</f>
        <v>0</v>
      </c>
      <c r="AB136">
        <f>VLOOKUP(G136,sys23oct!$H$1:$S$74,11,FALSE)</f>
        <v>0</v>
      </c>
      <c r="AD136" t="e">
        <f t="shared" si="31"/>
        <v>#N/A</v>
      </c>
      <c r="AE136">
        <f>VLOOKUP(G136,silver!$B$4:$E$117,4,FALSE)</f>
        <v>1663.51</v>
      </c>
      <c r="AG136" s="14">
        <f>VLOOKUP(G136,silver!$B$4:$E$118,4,FALSE)</f>
        <v>1663.51</v>
      </c>
      <c r="AH136" s="14"/>
      <c r="AI136" t="b">
        <f t="shared" si="32"/>
        <v>1</v>
      </c>
      <c r="AJ136" t="e">
        <f>VLOOKUP(G136,'Diamond '!$B$4:$E$1048576,4,FALSE)</f>
        <v>#N/A</v>
      </c>
      <c r="AK136">
        <f>VLOOKUP(G136,'system Report'!$G$1:$V$219,15,FALSE)</f>
        <v>0</v>
      </c>
      <c r="AL136" s="4" t="e">
        <f>VLOOKUP(G136,[1]SIPReport16102024180130!H:V,15,FALSE)</f>
        <v>#N/A</v>
      </c>
      <c r="AM136" s="4">
        <f>VLOOKUP(G136,sys23oct!$H$1:$X$77,15,FALSE)</f>
        <v>0</v>
      </c>
      <c r="AN136" t="e">
        <f t="shared" si="33"/>
        <v>#N/A</v>
      </c>
      <c r="AO136" t="e">
        <f>VLOOKUP(G136,'gold small ornament'!$B$4:$E$288,4,FALSE)</f>
        <v>#N/A</v>
      </c>
      <c r="AP136">
        <f>VLOOKUP(G136,'system Report'!$G:$AF,25,FALSE)</f>
        <v>0</v>
      </c>
      <c r="AQ136" s="4" t="e">
        <f>VLOOKUP(G136,[1]SIPReport16102024180130!H$1:AG$69,25,FALSE)</f>
        <v>#N/A</v>
      </c>
      <c r="AR136" s="4">
        <f>VLOOKUP(G136,sys23oct!$H:$AG,25,FALSE)</f>
        <v>0</v>
      </c>
      <c r="AS136" t="e">
        <f t="shared" si="34"/>
        <v>#N/A</v>
      </c>
      <c r="AT136" t="e">
        <f>VLOOKUP(G136,'star gold'!$B$4:$G$265,4,FALSE)</f>
        <v>#N/A</v>
      </c>
      <c r="AU136">
        <f>VLOOKUP(G136,'system Report'!G134:AJ352,27,FALSE)</f>
        <v>0</v>
      </c>
      <c r="AW136" t="e">
        <f t="shared" si="36"/>
        <v>#N/A</v>
      </c>
      <c r="BA136">
        <f>VLOOKUP(G136,'star silver'!$B$4:$G$93,4,FALSE)</f>
        <v>2376.92</v>
      </c>
      <c r="BB136">
        <f>VLOOKUP(G136,'system Report'!G134:AI352,29,FALSE)</f>
        <v>11656.72</v>
      </c>
      <c r="BD136" t="b">
        <f t="shared" si="37"/>
        <v>0</v>
      </c>
    </row>
    <row r="137" hidden="1" spans="1:56">
      <c r="A137" s="1" t="s">
        <v>58</v>
      </c>
      <c r="B137" s="5" t="s">
        <v>21</v>
      </c>
      <c r="C137" s="1">
        <v>10</v>
      </c>
      <c r="D137" s="10">
        <v>45528</v>
      </c>
      <c r="E137" s="1">
        <v>148</v>
      </c>
      <c r="F137" s="1" t="s">
        <v>220</v>
      </c>
      <c r="G137" s="1">
        <v>5314</v>
      </c>
      <c r="H137" s="1" t="s">
        <v>97</v>
      </c>
      <c r="I137" s="1" t="s">
        <v>129</v>
      </c>
      <c r="J137" s="1"/>
      <c r="K137" s="1"/>
      <c r="L137" s="1"/>
      <c r="M137" s="1"/>
      <c r="N137" s="1"/>
      <c r="O137" s="1"/>
      <c r="P137" s="1">
        <f>VLOOKUP(G137,'Empwise report_aug'!$B$2:$E$248,4,0)</f>
        <v>7031414.6163</v>
      </c>
      <c r="Q137" s="1"/>
      <c r="R137" s="1"/>
      <c r="S137" s="1"/>
      <c r="T137" s="1">
        <f>VLOOKUP(G137,'Empwise report_aug'!$B$2:$E$248,3,FALSE)</f>
        <v>4782182.34</v>
      </c>
      <c r="U137" s="1"/>
      <c r="V137" s="1"/>
      <c r="W137" s="39">
        <f t="shared" si="35"/>
        <v>68.0116676509745</v>
      </c>
      <c r="X137" s="1"/>
      <c r="Y137" s="1"/>
      <c r="Z137" s="14">
        <f>VLOOKUP(G137,'Gold Ornamnet'!$B$4:$E$231,4,FALSE)</f>
        <v>195.56</v>
      </c>
      <c r="AA137">
        <f>VLOOKUP(G137,'system Report'!$G$1:$Q$219,11,FALSE)</f>
        <v>0</v>
      </c>
      <c r="AB137">
        <f>VLOOKUP(G137,sys23oct!$H$1:$S$74,11,FALSE)</f>
        <v>0</v>
      </c>
      <c r="AD137" t="b">
        <f t="shared" si="31"/>
        <v>0</v>
      </c>
      <c r="AE137" t="e">
        <f>VLOOKUP(G137,silver!$B$4:$E$117,4,FALSE)</f>
        <v>#N/A</v>
      </c>
      <c r="AG137" s="14" t="e">
        <f>VLOOKUP(G137,silver!$B$4:$E$118,4,FALSE)</f>
        <v>#N/A</v>
      </c>
      <c r="AH137" s="14"/>
      <c r="AI137" t="e">
        <f t="shared" si="32"/>
        <v>#N/A</v>
      </c>
      <c r="AJ137">
        <f>VLOOKUP(G137,'Diamond '!$B$4:$E$1048576,4,FALSE)</f>
        <v>1.55</v>
      </c>
      <c r="AK137">
        <f>VLOOKUP(G137,'system Report'!$G$1:$V$219,15,FALSE)</f>
        <v>0</v>
      </c>
      <c r="AL137" s="4" t="e">
        <f>VLOOKUP(G137,[1]SIPReport16102024180130!H:V,15,FALSE)</f>
        <v>#N/A</v>
      </c>
      <c r="AM137" s="4">
        <f>VLOOKUP(G137,sys23oct!$H$1:$X$77,15,FALSE)</f>
        <v>0</v>
      </c>
      <c r="AN137" t="b">
        <f t="shared" si="33"/>
        <v>0</v>
      </c>
      <c r="AO137">
        <f>VLOOKUP(G137,'gold small ornament'!$B$4:$E$288,4,FALSE)</f>
        <v>10.81</v>
      </c>
      <c r="AP137">
        <f>VLOOKUP(G137,'system Report'!$G:$AF,25,FALSE)</f>
        <v>0</v>
      </c>
      <c r="AQ137" s="4" t="e">
        <f>VLOOKUP(G137,[1]SIPReport16102024180130!H$1:AG$69,25,FALSE)</f>
        <v>#N/A</v>
      </c>
      <c r="AR137" s="4">
        <f>VLOOKUP(G137,sys23oct!$H:$AG,25,FALSE)</f>
        <v>0</v>
      </c>
      <c r="AS137" t="e">
        <f t="shared" si="34"/>
        <v>#N/A</v>
      </c>
      <c r="AT137">
        <f>VLOOKUP(G137,'star gold'!$B$4:$G$265,4,FALSE)</f>
        <v>114.365</v>
      </c>
      <c r="AU137">
        <f>VLOOKUP(G137,'system Report'!G135:AJ353,27,FALSE)</f>
        <v>0</v>
      </c>
      <c r="AW137" t="b">
        <f t="shared" si="36"/>
        <v>0</v>
      </c>
      <c r="BA137" t="e">
        <f>VLOOKUP(G137,'star silver'!$B$4:$G$93,4,FALSE)</f>
        <v>#N/A</v>
      </c>
      <c r="BB137">
        <f>VLOOKUP(G137,'system Report'!G135:AI353,29,FALSE)</f>
        <v>864.92</v>
      </c>
      <c r="BD137" t="e">
        <f t="shared" si="37"/>
        <v>#N/A</v>
      </c>
    </row>
    <row r="138" hidden="1" spans="1:56">
      <c r="A138" s="1" t="s">
        <v>58</v>
      </c>
      <c r="B138" s="5" t="s">
        <v>21</v>
      </c>
      <c r="C138" s="1">
        <v>10</v>
      </c>
      <c r="D138" s="10">
        <v>45528</v>
      </c>
      <c r="E138" s="1">
        <v>148</v>
      </c>
      <c r="F138" s="1" t="s">
        <v>221</v>
      </c>
      <c r="G138" s="1">
        <v>2760</v>
      </c>
      <c r="H138" s="1" t="s">
        <v>65</v>
      </c>
      <c r="I138" s="1" t="s">
        <v>136</v>
      </c>
      <c r="J138" s="1"/>
      <c r="K138" s="1"/>
      <c r="L138" s="1"/>
      <c r="M138" s="1"/>
      <c r="N138" s="1"/>
      <c r="O138" s="1"/>
      <c r="P138" s="1" t="e">
        <f>VLOOKUP(G138,'Empwise report_aug'!$B$2:$E$248,4,0)</f>
        <v>#N/A</v>
      </c>
      <c r="Q138" s="1"/>
      <c r="R138" s="1"/>
      <c r="S138" s="1"/>
      <c r="T138" s="1" t="e">
        <f>VLOOKUP(G138,'Empwise report_aug'!$B$2:$E$248,3,FALSE)</f>
        <v>#N/A</v>
      </c>
      <c r="U138" s="1"/>
      <c r="V138" s="1"/>
      <c r="W138" s="39" t="e">
        <f t="shared" si="35"/>
        <v>#N/A</v>
      </c>
      <c r="X138" s="1"/>
      <c r="Y138" s="1"/>
      <c r="Z138" t="e">
        <f>VLOOKUP(G138,'Gold Ornamnet'!$B$4:$E$231,4,FALSE)</f>
        <v>#N/A</v>
      </c>
      <c r="AA138">
        <f>VLOOKUP(G138,'system Report'!$G$1:$Q$219,11,FALSE)</f>
        <v>0</v>
      </c>
      <c r="AB138" t="e">
        <f>VLOOKUP(G138,sys23oct!$H$1:$S$74,11,FALSE)</f>
        <v>#N/A</v>
      </c>
      <c r="AD138" t="e">
        <f t="shared" si="31"/>
        <v>#N/A</v>
      </c>
      <c r="AE138">
        <f>VLOOKUP(G138,silver!$B$4:$E$117,4,FALSE)</f>
        <v>1.87</v>
      </c>
      <c r="AF138"/>
      <c r="AG138" t="e">
        <f>VLOOKUP(L138,sys23oct!$H$1:$S$74,11,FALSE)</f>
        <v>#N/A</v>
      </c>
      <c r="AH138"/>
      <c r="AI138" t="e">
        <f>AE138=#REF!</f>
        <v>#REF!</v>
      </c>
      <c r="AJ138" t="e">
        <f>VLOOKUP(G138,'Diamond '!$B$4:$E$1048576,4,FALSE)</f>
        <v>#N/A</v>
      </c>
      <c r="AK138">
        <f>VLOOKUP(G138,'system Report'!$G$1:$V$219,15,FALSE)</f>
        <v>0</v>
      </c>
      <c r="AL138"/>
      <c r="AM138"/>
      <c r="AN138" t="e">
        <f t="shared" ref="AN138:AN158" si="38">AJ138=AK138</f>
        <v>#N/A</v>
      </c>
      <c r="AO138">
        <f>VLOOKUP(G138,'gold small ornament'!$B$4:$E$288,4,FALSE)</f>
        <v>1.453</v>
      </c>
      <c r="AP138">
        <f>VLOOKUP(G138,'system Report'!$G:$AF,25,FALSE)</f>
        <v>0</v>
      </c>
      <c r="AQ138"/>
      <c r="AR138"/>
      <c r="AS138" t="b">
        <f t="shared" ref="AS138:AS158" si="39">AO138=AP138</f>
        <v>0</v>
      </c>
      <c r="AT138">
        <f>VLOOKUP(G138,'star gold'!$B$4:$G$265,4,FALSE)</f>
        <v>0.053</v>
      </c>
      <c r="AU138">
        <f>VLOOKUP(G138,'system Report'!G136:AJ354,27,FALSE)</f>
        <v>0</v>
      </c>
      <c r="AW138" t="b">
        <f t="shared" si="36"/>
        <v>0</v>
      </c>
      <c r="BA138" t="e">
        <f>VLOOKUP(G138,'star silver'!$B$4:$G$93,4,FALSE)</f>
        <v>#N/A</v>
      </c>
      <c r="BB138">
        <f>VLOOKUP(G138,'system Report'!G136:AI354,29,FALSE)</f>
        <v>0</v>
      </c>
      <c r="BD138" t="e">
        <f t="shared" si="37"/>
        <v>#N/A</v>
      </c>
    </row>
    <row r="139" hidden="1" spans="1:56">
      <c r="A139" s="1" t="s">
        <v>58</v>
      </c>
      <c r="B139" s="5" t="s">
        <v>21</v>
      </c>
      <c r="C139" s="1">
        <v>10</v>
      </c>
      <c r="D139" s="10">
        <v>45528</v>
      </c>
      <c r="E139" s="1">
        <v>148</v>
      </c>
      <c r="F139" s="1" t="s">
        <v>222</v>
      </c>
      <c r="G139" s="1">
        <v>2671</v>
      </c>
      <c r="H139" s="1" t="s">
        <v>65</v>
      </c>
      <c r="I139" s="1" t="s">
        <v>223</v>
      </c>
      <c r="J139" s="1"/>
      <c r="K139" s="1"/>
      <c r="L139" s="1"/>
      <c r="M139" s="1"/>
      <c r="N139" s="1"/>
      <c r="O139" s="1"/>
      <c r="P139" s="1" t="e">
        <f>VLOOKUP(G139,'Empwise report_aug'!$B$2:$E$248,4,0)</f>
        <v>#N/A</v>
      </c>
      <c r="Q139" s="1"/>
      <c r="R139" s="1"/>
      <c r="S139" s="1"/>
      <c r="T139" s="1" t="e">
        <f>VLOOKUP(G139,'Empwise report_aug'!$B$2:$E$248,3,FALSE)</f>
        <v>#N/A</v>
      </c>
      <c r="U139" s="1"/>
      <c r="V139" s="1"/>
      <c r="W139" s="39" t="e">
        <f t="shared" si="35"/>
        <v>#N/A</v>
      </c>
      <c r="X139" s="1"/>
      <c r="Y139" s="1"/>
      <c r="Z139" t="e">
        <f>VLOOKUP(G139,'Gold Ornamnet'!$B$4:$E$231,4,FALSE)</f>
        <v>#N/A</v>
      </c>
      <c r="AA139">
        <f>VLOOKUP(G139,'system Report'!$G$1:$Q$219,11,FALSE)</f>
        <v>0</v>
      </c>
      <c r="AB139" t="e">
        <f>VLOOKUP(G139,sys23oct!$H$1:$S$74,11,FALSE)</f>
        <v>#N/A</v>
      </c>
      <c r="AD139" t="e">
        <f t="shared" si="31"/>
        <v>#N/A</v>
      </c>
      <c r="AE139" t="e">
        <f>VLOOKUP(G139,silver!$B$4:$E$117,4,FALSE)</f>
        <v>#N/A</v>
      </c>
      <c r="AF139"/>
      <c r="AG139" t="e">
        <f>VLOOKUP(L139,sys23oct!$H$1:$S$74,11,FALSE)</f>
        <v>#N/A</v>
      </c>
      <c r="AH139"/>
      <c r="AI139" t="e">
        <f>AE139=#REF!</f>
        <v>#N/A</v>
      </c>
      <c r="AJ139" t="e">
        <f>VLOOKUP(G139,'Diamond '!$B$4:$E$1048576,4,FALSE)</f>
        <v>#N/A</v>
      </c>
      <c r="AK139">
        <f>VLOOKUP(G139,'system Report'!$G$1:$V$219,15,FALSE)</f>
        <v>0</v>
      </c>
      <c r="AL139"/>
      <c r="AM139"/>
      <c r="AN139" t="e">
        <f t="shared" si="38"/>
        <v>#N/A</v>
      </c>
      <c r="AO139" t="e">
        <f>VLOOKUP(G139,'gold small ornament'!$B$4:$E$288,4,FALSE)</f>
        <v>#N/A</v>
      </c>
      <c r="AP139">
        <f>VLOOKUP(G139,'system Report'!$G:$AF,25,FALSE)</f>
        <v>0</v>
      </c>
      <c r="AQ139"/>
      <c r="AR139"/>
      <c r="AS139" t="e">
        <f t="shared" si="39"/>
        <v>#N/A</v>
      </c>
      <c r="AT139" t="e">
        <f>VLOOKUP(G139,'star gold'!$B$4:$G$265,4,FALSE)</f>
        <v>#N/A</v>
      </c>
      <c r="AU139">
        <f>VLOOKUP(G139,'system Report'!G137:AJ355,27,FALSE)</f>
        <v>0</v>
      </c>
      <c r="AW139" t="e">
        <f t="shared" si="36"/>
        <v>#N/A</v>
      </c>
      <c r="BA139" t="e">
        <f>VLOOKUP(G139,'star silver'!$B$4:$G$93,4,FALSE)</f>
        <v>#N/A</v>
      </c>
      <c r="BB139">
        <f>VLOOKUP(G139,'system Report'!G137:AI355,29,FALSE)</f>
        <v>0</v>
      </c>
      <c r="BD139" t="e">
        <f t="shared" si="37"/>
        <v>#N/A</v>
      </c>
    </row>
    <row r="140" hidden="1" spans="1:56">
      <c r="A140" s="1" t="s">
        <v>58</v>
      </c>
      <c r="B140" s="5" t="s">
        <v>21</v>
      </c>
      <c r="C140" s="1">
        <v>10</v>
      </c>
      <c r="D140" s="10">
        <v>45528</v>
      </c>
      <c r="E140" s="1">
        <v>148</v>
      </c>
      <c r="F140" s="1" t="s">
        <v>224</v>
      </c>
      <c r="G140" s="1">
        <v>5235</v>
      </c>
      <c r="H140" s="1" t="s">
        <v>65</v>
      </c>
      <c r="I140" s="1" t="s">
        <v>141</v>
      </c>
      <c r="J140" s="1"/>
      <c r="K140" s="1"/>
      <c r="L140" s="1"/>
      <c r="M140" s="1"/>
      <c r="N140" s="1"/>
      <c r="O140" s="1"/>
      <c r="P140" s="1" t="e">
        <f>VLOOKUP(G140,'Empwise report_aug'!$B$2:$E$248,4,0)</f>
        <v>#N/A</v>
      </c>
      <c r="Q140" s="1"/>
      <c r="R140" s="1"/>
      <c r="S140" s="1"/>
      <c r="T140" s="1" t="e">
        <f>VLOOKUP(G140,'Empwise report_aug'!$B$2:$E$248,3,FALSE)</f>
        <v>#N/A</v>
      </c>
      <c r="U140" s="1"/>
      <c r="V140" s="1"/>
      <c r="W140" s="39" t="e">
        <f t="shared" si="35"/>
        <v>#N/A</v>
      </c>
      <c r="X140" s="1"/>
      <c r="Y140" s="1"/>
      <c r="Z140" t="e">
        <f>VLOOKUP(G140,'Gold Ornamnet'!$B$4:$E$231,4,FALSE)</f>
        <v>#N/A</v>
      </c>
      <c r="AA140">
        <f>VLOOKUP(G140,'system Report'!$G$1:$Q$219,11,FALSE)</f>
        <v>0</v>
      </c>
      <c r="AB140" t="e">
        <f>VLOOKUP(G140,sys23oct!$H$1:$S$74,11,FALSE)</f>
        <v>#N/A</v>
      </c>
      <c r="AD140" t="e">
        <f t="shared" si="31"/>
        <v>#N/A</v>
      </c>
      <c r="AE140" t="e">
        <f>VLOOKUP(G140,silver!$B$4:$E$117,4,FALSE)</f>
        <v>#N/A</v>
      </c>
      <c r="AF140"/>
      <c r="AG140" t="e">
        <f>VLOOKUP(L140,sys23oct!$H$1:$S$74,11,FALSE)</f>
        <v>#N/A</v>
      </c>
      <c r="AH140"/>
      <c r="AI140" t="e">
        <f>AE140=#REF!</f>
        <v>#N/A</v>
      </c>
      <c r="AJ140" t="e">
        <f>VLOOKUP(G140,'Diamond '!$B$4:$E$1048576,4,FALSE)</f>
        <v>#N/A</v>
      </c>
      <c r="AK140">
        <f>VLOOKUP(G140,'system Report'!$G$1:$V$219,15,FALSE)</f>
        <v>0</v>
      </c>
      <c r="AL140"/>
      <c r="AM140"/>
      <c r="AN140" t="e">
        <f t="shared" si="38"/>
        <v>#N/A</v>
      </c>
      <c r="AO140" t="e">
        <f>VLOOKUP(G140,'gold small ornament'!$B$4:$E$288,4,FALSE)</f>
        <v>#N/A</v>
      </c>
      <c r="AP140">
        <f>VLOOKUP(G140,'system Report'!$G:$AF,25,FALSE)</f>
        <v>0</v>
      </c>
      <c r="AQ140"/>
      <c r="AR140"/>
      <c r="AS140" t="e">
        <f t="shared" si="39"/>
        <v>#N/A</v>
      </c>
      <c r="AT140" t="e">
        <f>VLOOKUP(G140,'star gold'!$B$4:$G$265,4,FALSE)</f>
        <v>#N/A</v>
      </c>
      <c r="AU140">
        <f>VLOOKUP(G140,'system Report'!G138:AJ356,27,FALSE)</f>
        <v>0</v>
      </c>
      <c r="AW140" t="e">
        <f t="shared" si="36"/>
        <v>#N/A</v>
      </c>
      <c r="BA140" t="e">
        <f>VLOOKUP(G140,'star silver'!$B$4:$G$93,4,FALSE)</f>
        <v>#N/A</v>
      </c>
      <c r="BB140">
        <f>VLOOKUP(G140,'system Report'!G138:AI356,29,FALSE)</f>
        <v>0</v>
      </c>
      <c r="BD140" t="e">
        <f t="shared" si="37"/>
        <v>#N/A</v>
      </c>
    </row>
    <row r="141" hidden="1" spans="1:56">
      <c r="A141" s="1" t="s">
        <v>58</v>
      </c>
      <c r="B141" s="5" t="s">
        <v>21</v>
      </c>
      <c r="C141" s="1">
        <v>10</v>
      </c>
      <c r="D141" s="10">
        <v>45528</v>
      </c>
      <c r="E141" s="1">
        <v>148</v>
      </c>
      <c r="F141" s="1" t="s">
        <v>225</v>
      </c>
      <c r="G141" s="1">
        <v>4193</v>
      </c>
      <c r="H141" s="1" t="s">
        <v>65</v>
      </c>
      <c r="I141" s="1" t="s">
        <v>143</v>
      </c>
      <c r="J141" s="1"/>
      <c r="K141" s="1"/>
      <c r="L141" s="1"/>
      <c r="M141" s="1"/>
      <c r="N141" s="1"/>
      <c r="O141" s="1"/>
      <c r="P141" s="1">
        <f>VLOOKUP(G141,'Empwise report_aug'!$B$2:$E$248,4,0)</f>
        <v>5626307.4752</v>
      </c>
      <c r="Q141" s="1"/>
      <c r="R141" s="1"/>
      <c r="S141" s="1"/>
      <c r="T141" s="1">
        <f>VLOOKUP(G141,'Empwise report_aug'!$B$2:$E$248,3,FALSE)</f>
        <v>3505712.11</v>
      </c>
      <c r="U141" s="1"/>
      <c r="V141" s="1"/>
      <c r="W141" s="39">
        <f t="shared" si="35"/>
        <v>62.3092876714027</v>
      </c>
      <c r="X141" s="1"/>
      <c r="Y141" s="1"/>
      <c r="Z141">
        <f>VLOOKUP(G141,'Gold Ornamnet'!$B$4:$E$231,4,FALSE)</f>
        <v>-3.78</v>
      </c>
      <c r="AA141">
        <f>VLOOKUP(G141,'system Report'!$G$1:$Q$219,11,FALSE)</f>
        <v>0</v>
      </c>
      <c r="AB141" t="e">
        <f>VLOOKUP(G141,sys23oct!$H$1:$S$74,11,FALSE)</f>
        <v>#N/A</v>
      </c>
      <c r="AD141" t="e">
        <f t="shared" si="31"/>
        <v>#N/A</v>
      </c>
      <c r="AE141" t="e">
        <f>VLOOKUP(G141,silver!$B$4:$E$117,4,FALSE)</f>
        <v>#N/A</v>
      </c>
      <c r="AF141"/>
      <c r="AG141" t="e">
        <f>VLOOKUP(L141,sys23oct!$H$1:$S$74,11,FALSE)</f>
        <v>#N/A</v>
      </c>
      <c r="AH141"/>
      <c r="AI141" t="e">
        <f>AE141=#REF!</f>
        <v>#N/A</v>
      </c>
      <c r="AJ141">
        <f>VLOOKUP(G141,'Diamond '!$B$4:$E$1048576,4,FALSE)</f>
        <v>2.96</v>
      </c>
      <c r="AK141">
        <f>VLOOKUP(G141,'system Report'!$G$1:$V$219,15,FALSE)</f>
        <v>0</v>
      </c>
      <c r="AL141"/>
      <c r="AM141"/>
      <c r="AN141" t="b">
        <f t="shared" si="38"/>
        <v>0</v>
      </c>
      <c r="AO141">
        <f>VLOOKUP(G141,'gold small ornament'!$B$4:$E$288,4,FALSE)</f>
        <v>1.52</v>
      </c>
      <c r="AP141">
        <f>VLOOKUP(G141,'system Report'!$G:$AF,25,FALSE)</f>
        <v>0</v>
      </c>
      <c r="AQ141"/>
      <c r="AR141"/>
      <c r="AS141" t="b">
        <f t="shared" si="39"/>
        <v>0</v>
      </c>
      <c r="AT141">
        <f>VLOOKUP(G141,'star gold'!$B$4:$G$265,4,FALSE)</f>
        <v>40.9</v>
      </c>
      <c r="AU141">
        <f>VLOOKUP(G141,'system Report'!G139:AJ357,27,FALSE)</f>
        <v>0</v>
      </c>
      <c r="AW141" t="b">
        <f t="shared" si="36"/>
        <v>0</v>
      </c>
      <c r="BA141" t="e">
        <f>VLOOKUP(G141,'star silver'!$B$4:$G$93,4,FALSE)</f>
        <v>#N/A</v>
      </c>
      <c r="BB141">
        <f>VLOOKUP(G141,'system Report'!G139:AI357,29,FALSE)</f>
        <v>0</v>
      </c>
      <c r="BD141" t="e">
        <f t="shared" si="37"/>
        <v>#N/A</v>
      </c>
    </row>
    <row r="142" hidden="1" spans="1:56">
      <c r="A142" s="1" t="s">
        <v>58</v>
      </c>
      <c r="B142" s="5" t="s">
        <v>21</v>
      </c>
      <c r="C142" s="1">
        <v>10</v>
      </c>
      <c r="D142" s="10">
        <v>45528</v>
      </c>
      <c r="E142" s="1">
        <v>148</v>
      </c>
      <c r="F142" s="1" t="s">
        <v>226</v>
      </c>
      <c r="G142" s="1">
        <v>4474</v>
      </c>
      <c r="H142" s="1" t="s">
        <v>65</v>
      </c>
      <c r="I142" s="1" t="s">
        <v>143</v>
      </c>
      <c r="J142" s="1"/>
      <c r="K142" s="1"/>
      <c r="L142" s="1"/>
      <c r="M142" s="1"/>
      <c r="N142" s="1"/>
      <c r="O142" s="1"/>
      <c r="P142" s="1" t="e">
        <f>VLOOKUP(G142,'Empwise report_aug'!$B$2:$E$248,4,0)</f>
        <v>#N/A</v>
      </c>
      <c r="Q142" s="1"/>
      <c r="R142" s="1"/>
      <c r="S142" s="1"/>
      <c r="T142" s="1" t="e">
        <f>VLOOKUP(G142,'Empwise report_aug'!$B$2:$E$248,3,FALSE)</f>
        <v>#N/A</v>
      </c>
      <c r="U142" s="1"/>
      <c r="V142" s="1"/>
      <c r="W142" s="39" t="e">
        <f t="shared" si="35"/>
        <v>#N/A</v>
      </c>
      <c r="X142" s="1"/>
      <c r="Y142" s="1"/>
      <c r="Z142" t="e">
        <f>VLOOKUP(G142,'Gold Ornamnet'!$B$4:$E$231,4,FALSE)</f>
        <v>#N/A</v>
      </c>
      <c r="AA142">
        <f>VLOOKUP(G142,'system Report'!$G$1:$Q$219,11,FALSE)</f>
        <v>0</v>
      </c>
      <c r="AB142" t="e">
        <f>VLOOKUP(G142,sys23oct!$H$1:$S$74,11,FALSE)</f>
        <v>#N/A</v>
      </c>
      <c r="AD142" t="e">
        <f t="shared" si="31"/>
        <v>#N/A</v>
      </c>
      <c r="AE142" t="e">
        <f>VLOOKUP(G142,silver!$B$4:$E$117,4,FALSE)</f>
        <v>#N/A</v>
      </c>
      <c r="AF142"/>
      <c r="AG142" t="e">
        <f>VLOOKUP(L142,sys23oct!$H$1:$S$74,11,FALSE)</f>
        <v>#N/A</v>
      </c>
      <c r="AH142"/>
      <c r="AI142" t="e">
        <f>AE142=#REF!</f>
        <v>#N/A</v>
      </c>
      <c r="AJ142" t="e">
        <f>VLOOKUP(G142,'Diamond '!$B$4:$E$1048576,4,FALSE)</f>
        <v>#N/A</v>
      </c>
      <c r="AK142">
        <f>VLOOKUP(G142,'system Report'!$G$1:$V$219,15,FALSE)</f>
        <v>0</v>
      </c>
      <c r="AL142"/>
      <c r="AM142"/>
      <c r="AN142" t="e">
        <f t="shared" si="38"/>
        <v>#N/A</v>
      </c>
      <c r="AO142" t="e">
        <f>VLOOKUP(G142,'gold small ornament'!$B$4:$E$288,4,FALSE)</f>
        <v>#N/A</v>
      </c>
      <c r="AP142">
        <f>VLOOKUP(G142,'system Report'!$G:$AF,25,FALSE)</f>
        <v>0</v>
      </c>
      <c r="AQ142"/>
      <c r="AR142"/>
      <c r="AS142" t="e">
        <f t="shared" si="39"/>
        <v>#N/A</v>
      </c>
      <c r="AT142" t="e">
        <f>VLOOKUP(G142,'star gold'!$B$4:$G$265,4,FALSE)</f>
        <v>#N/A</v>
      </c>
      <c r="AU142">
        <f>VLOOKUP(G142,'system Report'!G140:AJ358,27,FALSE)</f>
        <v>0</v>
      </c>
      <c r="AW142" t="e">
        <f t="shared" si="36"/>
        <v>#N/A</v>
      </c>
      <c r="BA142" t="e">
        <f>VLOOKUP(G142,'star silver'!$B$4:$G$93,4,FALSE)</f>
        <v>#N/A</v>
      </c>
      <c r="BB142">
        <f>VLOOKUP(G142,'system Report'!G140:AI358,29,FALSE)</f>
        <v>0</v>
      </c>
      <c r="BD142" t="e">
        <f t="shared" si="37"/>
        <v>#N/A</v>
      </c>
    </row>
    <row r="143" hidden="1" spans="1:56">
      <c r="A143" s="1" t="s">
        <v>58</v>
      </c>
      <c r="B143" s="5" t="s">
        <v>22</v>
      </c>
      <c r="C143" s="1">
        <v>7</v>
      </c>
      <c r="D143" s="10">
        <v>45528</v>
      </c>
      <c r="E143" s="1">
        <v>148</v>
      </c>
      <c r="F143" s="1" t="s">
        <v>227</v>
      </c>
      <c r="G143" s="1">
        <v>5136</v>
      </c>
      <c r="H143" s="1" t="s">
        <v>65</v>
      </c>
      <c r="I143" s="1" t="s">
        <v>159</v>
      </c>
      <c r="J143" s="1">
        <v>269538903</v>
      </c>
      <c r="K143" s="1"/>
      <c r="L143" s="1">
        <v>277375712.42</v>
      </c>
      <c r="M143" s="1"/>
      <c r="N143" s="39">
        <f t="shared" ref="N143:N200" si="40">L143/J143%</f>
        <v>102.907487317332</v>
      </c>
      <c r="O143" s="1"/>
      <c r="P143" s="1" t="e">
        <f>VLOOKUP(G143,'Empwise report_aug'!$B$2:$E$248,4,0)</f>
        <v>#N/A</v>
      </c>
      <c r="Q143" s="1"/>
      <c r="R143" s="1"/>
      <c r="S143" s="1"/>
      <c r="T143" s="1" t="e">
        <f>VLOOKUP(G143,'Empwise report_aug'!$B$2:$E$248,3,FALSE)</f>
        <v>#N/A</v>
      </c>
      <c r="U143" s="1"/>
      <c r="V143" s="1"/>
      <c r="W143" s="39" t="e">
        <f t="shared" si="35"/>
        <v>#N/A</v>
      </c>
      <c r="X143" s="1"/>
      <c r="Y143" s="1"/>
      <c r="Z143" t="e">
        <f>VLOOKUP(G143,'Gold Ornamnet'!$B$4:$E$231,4,FALSE)</f>
        <v>#N/A</v>
      </c>
      <c r="AA143">
        <f>VLOOKUP(G143,'system Report'!$G$1:$Q$219,11,FALSE)</f>
        <v>0</v>
      </c>
      <c r="AB143" t="e">
        <f>VLOOKUP(G143,sys23oct!$H$1:$S$74,11,FALSE)</f>
        <v>#N/A</v>
      </c>
      <c r="AD143" t="e">
        <f t="shared" ref="AD131:AD194" si="41">Z143=AA143</f>
        <v>#N/A</v>
      </c>
      <c r="AE143" t="e">
        <f>VLOOKUP(G143,silver!$B$4:$E$117,4,FALSE)</f>
        <v>#N/A</v>
      </c>
      <c r="AF143"/>
      <c r="AG143"/>
      <c r="AH143"/>
      <c r="AI143" t="e">
        <f>AE143=#REF!</f>
        <v>#N/A</v>
      </c>
      <c r="AJ143" t="e">
        <f>VLOOKUP(G143,'Diamond '!$B$4:$E$1048576,4,FALSE)</f>
        <v>#N/A</v>
      </c>
      <c r="AK143">
        <f>VLOOKUP(G143,'system Report'!$G$1:$V$219,15,FALSE)</f>
        <v>0</v>
      </c>
      <c r="AL143"/>
      <c r="AM143"/>
      <c r="AN143" t="e">
        <f t="shared" si="38"/>
        <v>#N/A</v>
      </c>
      <c r="AO143" t="e">
        <f>VLOOKUP(G143,'gold small ornament'!$B$4:$E$288,4,FALSE)</f>
        <v>#N/A</v>
      </c>
      <c r="AP143">
        <f>VLOOKUP(G143,'system Report'!$G:$AF,25,FALSE)</f>
        <v>0</v>
      </c>
      <c r="AQ143"/>
      <c r="AR143"/>
      <c r="AS143" t="e">
        <f t="shared" si="39"/>
        <v>#N/A</v>
      </c>
      <c r="AT143" t="e">
        <f>VLOOKUP(G143,'star gold'!$B$4:$G$265,4,FALSE)</f>
        <v>#N/A</v>
      </c>
      <c r="AU143">
        <f>VLOOKUP(G143,'system Report'!G141:AJ359,27,FALSE)</f>
        <v>0</v>
      </c>
      <c r="AW143" t="e">
        <f t="shared" si="36"/>
        <v>#N/A</v>
      </c>
      <c r="BA143" t="e">
        <f>VLOOKUP(G143,'star silver'!$B$4:$G$93,4,FALSE)</f>
        <v>#N/A</v>
      </c>
      <c r="BB143">
        <f>VLOOKUP(G143,'system Report'!G141:AI359,29,FALSE)</f>
        <v>0</v>
      </c>
      <c r="BD143" t="e">
        <f t="shared" si="37"/>
        <v>#N/A</v>
      </c>
    </row>
    <row r="144" hidden="1" spans="1:56">
      <c r="A144" s="1" t="s">
        <v>58</v>
      </c>
      <c r="B144" s="5" t="s">
        <v>22</v>
      </c>
      <c r="C144" s="1">
        <v>7</v>
      </c>
      <c r="D144" s="10">
        <v>45528</v>
      </c>
      <c r="E144" s="1">
        <v>148</v>
      </c>
      <c r="F144" s="1" t="s">
        <v>228</v>
      </c>
      <c r="G144" s="1">
        <v>1930</v>
      </c>
      <c r="H144" s="1" t="s">
        <v>65</v>
      </c>
      <c r="I144" s="1" t="s">
        <v>63</v>
      </c>
      <c r="J144" s="1">
        <v>269538903</v>
      </c>
      <c r="K144" s="1"/>
      <c r="L144" s="1">
        <v>277375712.42</v>
      </c>
      <c r="M144" s="1"/>
      <c r="N144" s="39">
        <f t="shared" si="40"/>
        <v>102.907487317332</v>
      </c>
      <c r="O144" s="1"/>
      <c r="P144" s="1" t="e">
        <f>VLOOKUP(G144,'Empwise report_aug'!$B$2:$E$248,4,0)</f>
        <v>#N/A</v>
      </c>
      <c r="Q144" s="1"/>
      <c r="R144" s="1"/>
      <c r="S144" s="1"/>
      <c r="T144" s="1" t="e">
        <f>VLOOKUP(G144,'Empwise report_aug'!$B$2:$E$248,3,FALSE)</f>
        <v>#N/A</v>
      </c>
      <c r="U144" s="1"/>
      <c r="V144" s="1"/>
      <c r="W144" s="39" t="e">
        <f t="shared" si="35"/>
        <v>#N/A</v>
      </c>
      <c r="X144" s="1"/>
      <c r="Y144" s="1"/>
      <c r="Z144" t="e">
        <f>VLOOKUP(G144,'Gold Ornamnet'!$B$4:$E$231,4,FALSE)</f>
        <v>#N/A</v>
      </c>
      <c r="AA144">
        <f>VLOOKUP(G144,'system Report'!$G$1:$Q$219,11,FALSE)</f>
        <v>0</v>
      </c>
      <c r="AB144" t="e">
        <f>VLOOKUP(G144,sys23oct!$H$1:$S$74,11,FALSE)</f>
        <v>#N/A</v>
      </c>
      <c r="AD144" t="e">
        <f t="shared" si="41"/>
        <v>#N/A</v>
      </c>
      <c r="AE144" t="e">
        <f>VLOOKUP(G144,silver!$B$4:$E$117,4,FALSE)</f>
        <v>#N/A</v>
      </c>
      <c r="AF144"/>
      <c r="AG144"/>
      <c r="AH144"/>
      <c r="AI144" t="e">
        <f>AE144=#REF!</f>
        <v>#N/A</v>
      </c>
      <c r="AJ144" t="e">
        <f>VLOOKUP(G144,'Diamond '!$B$4:$E$1048576,4,FALSE)</f>
        <v>#N/A</v>
      </c>
      <c r="AK144">
        <f>VLOOKUP(G144,'system Report'!$G$1:$V$219,15,FALSE)</f>
        <v>0</v>
      </c>
      <c r="AL144"/>
      <c r="AM144"/>
      <c r="AN144" t="e">
        <f t="shared" si="38"/>
        <v>#N/A</v>
      </c>
      <c r="AO144" t="e">
        <f>VLOOKUP(G144,'gold small ornament'!$B$4:$E$288,4,FALSE)</f>
        <v>#N/A</v>
      </c>
      <c r="AP144">
        <f>VLOOKUP(G144,'system Report'!$G:$AF,25,FALSE)</f>
        <v>0</v>
      </c>
      <c r="AQ144"/>
      <c r="AR144"/>
      <c r="AS144" t="e">
        <f t="shared" si="39"/>
        <v>#N/A</v>
      </c>
      <c r="AT144" t="e">
        <f>VLOOKUP(G144,'star gold'!$B$4:$G$265,4,FALSE)</f>
        <v>#N/A</v>
      </c>
      <c r="AU144">
        <f>VLOOKUP(G144,'system Report'!G142:AJ360,27,FALSE)</f>
        <v>0</v>
      </c>
      <c r="AW144" t="e">
        <f t="shared" si="36"/>
        <v>#N/A</v>
      </c>
      <c r="BA144" t="e">
        <f>VLOOKUP(G144,'star silver'!$B$4:$G$93,4,FALSE)</f>
        <v>#N/A</v>
      </c>
      <c r="BB144">
        <f>VLOOKUP(G144,'system Report'!G142:AI360,29,FALSE)</f>
        <v>0</v>
      </c>
      <c r="BD144" t="e">
        <f t="shared" si="37"/>
        <v>#N/A</v>
      </c>
    </row>
    <row r="145" hidden="1" spans="1:56">
      <c r="A145" s="1" t="s">
        <v>58</v>
      </c>
      <c r="B145" s="5" t="s">
        <v>22</v>
      </c>
      <c r="C145" s="1">
        <v>7</v>
      </c>
      <c r="D145" s="10">
        <v>45528</v>
      </c>
      <c r="E145" s="1">
        <v>148</v>
      </c>
      <c r="F145" s="1" t="s">
        <v>229</v>
      </c>
      <c r="G145" s="1">
        <v>3081</v>
      </c>
      <c r="H145" s="1" t="s">
        <v>65</v>
      </c>
      <c r="I145" s="1" t="s">
        <v>68</v>
      </c>
      <c r="J145" s="1">
        <v>269538903</v>
      </c>
      <c r="K145" s="1"/>
      <c r="L145" s="1">
        <v>277375712.42</v>
      </c>
      <c r="M145" s="1"/>
      <c r="N145" s="39">
        <f t="shared" si="40"/>
        <v>102.907487317332</v>
      </c>
      <c r="O145" s="1"/>
      <c r="P145" s="1" t="e">
        <f>VLOOKUP(G145,'Empwise report_aug'!$B$2:$E$248,4,0)</f>
        <v>#N/A</v>
      </c>
      <c r="Q145" s="1"/>
      <c r="R145" s="1"/>
      <c r="S145" s="1"/>
      <c r="T145" s="1" t="e">
        <f>VLOOKUP(G145,'Empwise report_aug'!$B$2:$E$248,3,FALSE)</f>
        <v>#N/A</v>
      </c>
      <c r="U145" s="1"/>
      <c r="V145" s="1"/>
      <c r="W145" s="39" t="e">
        <f t="shared" si="35"/>
        <v>#N/A</v>
      </c>
      <c r="X145" s="1"/>
      <c r="Y145" s="1"/>
      <c r="Z145" t="e">
        <f>VLOOKUP(G145,'Gold Ornamnet'!$B$4:$E$231,4,FALSE)</f>
        <v>#N/A</v>
      </c>
      <c r="AA145">
        <f>VLOOKUP(G145,'system Report'!$G$1:$Q$219,11,FALSE)</f>
        <v>0</v>
      </c>
      <c r="AB145" t="e">
        <f>VLOOKUP(G145,sys23oct!$H$1:$S$74,11,FALSE)</f>
        <v>#N/A</v>
      </c>
      <c r="AD145" t="e">
        <f t="shared" si="41"/>
        <v>#N/A</v>
      </c>
      <c r="AE145" t="e">
        <f>VLOOKUP(G145,silver!$B$4:$E$117,4,FALSE)</f>
        <v>#N/A</v>
      </c>
      <c r="AF145"/>
      <c r="AG145"/>
      <c r="AH145"/>
      <c r="AI145" t="e">
        <f>AE145=#REF!</f>
        <v>#N/A</v>
      </c>
      <c r="AJ145" t="e">
        <f>VLOOKUP(G145,'Diamond '!$B$4:$E$1048576,4,FALSE)</f>
        <v>#N/A</v>
      </c>
      <c r="AK145">
        <f>VLOOKUP(G145,'system Report'!$G$1:$V$219,15,FALSE)</f>
        <v>0</v>
      </c>
      <c r="AL145"/>
      <c r="AM145"/>
      <c r="AN145" t="e">
        <f t="shared" si="38"/>
        <v>#N/A</v>
      </c>
      <c r="AO145">
        <f>VLOOKUP(G145,'gold small ornament'!$B$4:$E$288,4,FALSE)</f>
        <v>0</v>
      </c>
      <c r="AP145">
        <f>VLOOKUP(G145,'system Report'!$G:$AF,25,FALSE)</f>
        <v>0</v>
      </c>
      <c r="AQ145"/>
      <c r="AR145"/>
      <c r="AS145" t="b">
        <f t="shared" si="39"/>
        <v>1</v>
      </c>
      <c r="AT145">
        <f>VLOOKUP(G145,'star gold'!$B$4:$G$265,4,FALSE)</f>
        <v>0</v>
      </c>
      <c r="AU145">
        <f>VLOOKUP(G145,'system Report'!G143:AJ361,27,FALSE)</f>
        <v>0</v>
      </c>
      <c r="AW145" t="b">
        <f t="shared" si="36"/>
        <v>1</v>
      </c>
      <c r="BA145" t="e">
        <f>VLOOKUP(G145,'star silver'!$B$4:$G$93,4,FALSE)</f>
        <v>#N/A</v>
      </c>
      <c r="BB145">
        <f>VLOOKUP(G145,'system Report'!G143:AI361,29,FALSE)</f>
        <v>0</v>
      </c>
      <c r="BD145" t="e">
        <f t="shared" si="37"/>
        <v>#N/A</v>
      </c>
    </row>
    <row r="146" hidden="1" spans="1:56">
      <c r="A146" s="1" t="s">
        <v>58</v>
      </c>
      <c r="B146" s="5" t="s">
        <v>22</v>
      </c>
      <c r="C146" s="1">
        <v>7</v>
      </c>
      <c r="D146" s="10">
        <v>45528</v>
      </c>
      <c r="E146" s="1">
        <v>148</v>
      </c>
      <c r="F146" s="1" t="s">
        <v>230</v>
      </c>
      <c r="G146" s="1">
        <v>4404</v>
      </c>
      <c r="H146" s="1" t="s">
        <v>65</v>
      </c>
      <c r="I146" s="1" t="s">
        <v>68</v>
      </c>
      <c r="J146" s="1">
        <v>269538903</v>
      </c>
      <c r="K146" s="1"/>
      <c r="L146" s="1">
        <v>277375712.42</v>
      </c>
      <c r="M146" s="1"/>
      <c r="N146" s="39">
        <f t="shared" si="40"/>
        <v>102.907487317332</v>
      </c>
      <c r="O146" s="1"/>
      <c r="P146" s="1" t="e">
        <f>VLOOKUP(G146,'Empwise report_aug'!$B$2:$E$248,4,0)</f>
        <v>#N/A</v>
      </c>
      <c r="Q146" s="1"/>
      <c r="R146" s="1"/>
      <c r="S146" s="1"/>
      <c r="T146" s="1" t="e">
        <f>VLOOKUP(G146,'Empwise report_aug'!$B$2:$E$248,3,FALSE)</f>
        <v>#N/A</v>
      </c>
      <c r="U146" s="1"/>
      <c r="V146" s="1"/>
      <c r="W146" s="39" t="e">
        <f t="shared" si="35"/>
        <v>#N/A</v>
      </c>
      <c r="X146" s="1"/>
      <c r="Y146" s="1"/>
      <c r="Z146" t="e">
        <f>VLOOKUP(G146,'Gold Ornamnet'!$B$4:$E$231,4,FALSE)</f>
        <v>#N/A</v>
      </c>
      <c r="AA146">
        <f>VLOOKUP(G146,'system Report'!$G$1:$Q$219,11,FALSE)</f>
        <v>0</v>
      </c>
      <c r="AB146" t="e">
        <f>VLOOKUP(G146,sys23oct!$H$1:$S$74,11,FALSE)</f>
        <v>#N/A</v>
      </c>
      <c r="AD146" t="e">
        <f t="shared" si="41"/>
        <v>#N/A</v>
      </c>
      <c r="AE146" t="e">
        <f>VLOOKUP(G146,silver!$B$4:$E$117,4,FALSE)</f>
        <v>#N/A</v>
      </c>
      <c r="AF146"/>
      <c r="AG146"/>
      <c r="AH146"/>
      <c r="AI146" t="e">
        <f>AE146=#REF!</f>
        <v>#N/A</v>
      </c>
      <c r="AJ146" t="e">
        <f>VLOOKUP(G146,'Diamond '!$B$4:$E$1048576,4,FALSE)</f>
        <v>#N/A</v>
      </c>
      <c r="AK146">
        <f>VLOOKUP(G146,'system Report'!$G$1:$V$219,15,FALSE)</f>
        <v>0</v>
      </c>
      <c r="AL146"/>
      <c r="AM146"/>
      <c r="AN146" t="e">
        <f t="shared" si="38"/>
        <v>#N/A</v>
      </c>
      <c r="AO146" t="e">
        <f>VLOOKUP(G146,'gold small ornament'!$B$4:$E$288,4,FALSE)</f>
        <v>#N/A</v>
      </c>
      <c r="AP146">
        <f>VLOOKUP(G146,'system Report'!$G:$AF,25,FALSE)</f>
        <v>0</v>
      </c>
      <c r="AQ146"/>
      <c r="AR146"/>
      <c r="AS146" t="e">
        <f t="shared" si="39"/>
        <v>#N/A</v>
      </c>
      <c r="AT146" t="e">
        <f>VLOOKUP(G146,'star gold'!$B$4:$G$265,4,FALSE)</f>
        <v>#N/A</v>
      </c>
      <c r="AU146">
        <f>VLOOKUP(G146,'system Report'!G144:AJ362,27,FALSE)</f>
        <v>0</v>
      </c>
      <c r="AW146" t="e">
        <f t="shared" si="36"/>
        <v>#N/A</v>
      </c>
      <c r="BA146" t="e">
        <f>VLOOKUP(G146,'star silver'!$B$4:$G$93,4,FALSE)</f>
        <v>#N/A</v>
      </c>
      <c r="BB146">
        <f>VLOOKUP(G146,'system Report'!G144:AI362,29,FALSE)</f>
        <v>0</v>
      </c>
      <c r="BD146" t="e">
        <f t="shared" si="37"/>
        <v>#N/A</v>
      </c>
    </row>
    <row r="147" hidden="1" spans="1:56">
      <c r="A147" s="1" t="s">
        <v>58</v>
      </c>
      <c r="B147" s="5" t="s">
        <v>22</v>
      </c>
      <c r="C147" s="1">
        <v>7</v>
      </c>
      <c r="D147" s="10">
        <v>45528</v>
      </c>
      <c r="E147" s="1">
        <v>148</v>
      </c>
      <c r="F147" s="1" t="s">
        <v>231</v>
      </c>
      <c r="G147" s="1">
        <v>4976</v>
      </c>
      <c r="H147" s="1" t="s">
        <v>65</v>
      </c>
      <c r="I147" s="1" t="s">
        <v>68</v>
      </c>
      <c r="J147" s="1">
        <v>269538903</v>
      </c>
      <c r="K147" s="1"/>
      <c r="L147" s="1">
        <v>277375712.42</v>
      </c>
      <c r="M147" s="1"/>
      <c r="N147" s="39">
        <f t="shared" si="40"/>
        <v>102.907487317332</v>
      </c>
      <c r="O147" s="1"/>
      <c r="P147" s="1" t="e">
        <f>VLOOKUP(G147,'Empwise report_aug'!$B$2:$E$248,4,0)</f>
        <v>#N/A</v>
      </c>
      <c r="Q147" s="1"/>
      <c r="R147" s="1"/>
      <c r="S147" s="1"/>
      <c r="T147" s="1" t="e">
        <f>VLOOKUP(G147,'Empwise report_aug'!$B$2:$E$248,3,FALSE)</f>
        <v>#N/A</v>
      </c>
      <c r="U147" s="1"/>
      <c r="V147" s="1"/>
      <c r="W147" s="39" t="e">
        <f t="shared" si="35"/>
        <v>#N/A</v>
      </c>
      <c r="X147" s="1"/>
      <c r="Y147" s="1"/>
      <c r="Z147" t="e">
        <f>VLOOKUP(G147,'Gold Ornamnet'!$B$4:$E$231,4,FALSE)</f>
        <v>#N/A</v>
      </c>
      <c r="AA147">
        <f>VLOOKUP(G147,'system Report'!$G$1:$Q$219,11,FALSE)</f>
        <v>0</v>
      </c>
      <c r="AB147" t="e">
        <f>VLOOKUP(G147,sys23oct!$H$1:$S$74,11,FALSE)</f>
        <v>#N/A</v>
      </c>
      <c r="AD147" t="e">
        <f t="shared" si="41"/>
        <v>#N/A</v>
      </c>
      <c r="AE147" t="e">
        <f>VLOOKUP(G147,silver!$B$4:$E$117,4,FALSE)</f>
        <v>#N/A</v>
      </c>
      <c r="AF147"/>
      <c r="AG147"/>
      <c r="AH147"/>
      <c r="AI147" t="e">
        <f>AE147=#REF!</f>
        <v>#N/A</v>
      </c>
      <c r="AJ147" t="e">
        <f>VLOOKUP(G147,'Diamond '!$B$4:$E$1048576,4,FALSE)</f>
        <v>#N/A</v>
      </c>
      <c r="AK147">
        <f>VLOOKUP(G147,'system Report'!$G$1:$V$219,15,FALSE)</f>
        <v>0</v>
      </c>
      <c r="AL147"/>
      <c r="AM147"/>
      <c r="AN147" t="e">
        <f t="shared" si="38"/>
        <v>#N/A</v>
      </c>
      <c r="AO147" t="e">
        <f>VLOOKUP(G147,'gold small ornament'!$B$4:$E$288,4,FALSE)</f>
        <v>#N/A</v>
      </c>
      <c r="AP147">
        <f>VLOOKUP(G147,'system Report'!$G:$AF,25,FALSE)</f>
        <v>0</v>
      </c>
      <c r="AQ147"/>
      <c r="AR147"/>
      <c r="AS147" t="e">
        <f t="shared" si="39"/>
        <v>#N/A</v>
      </c>
      <c r="AT147" t="e">
        <f>VLOOKUP(G147,'star gold'!$B$4:$G$265,4,FALSE)</f>
        <v>#N/A</v>
      </c>
      <c r="AU147">
        <f>VLOOKUP(G147,'system Report'!G145:AJ363,27,FALSE)</f>
        <v>0</v>
      </c>
      <c r="AW147" t="e">
        <f t="shared" si="36"/>
        <v>#N/A</v>
      </c>
      <c r="BA147" t="e">
        <f>VLOOKUP(G147,'star silver'!$B$4:$G$93,4,FALSE)</f>
        <v>#N/A</v>
      </c>
      <c r="BB147">
        <f>VLOOKUP(G147,'system Report'!G145:AI363,29,FALSE)</f>
        <v>0</v>
      </c>
      <c r="BD147" t="e">
        <f t="shared" si="37"/>
        <v>#N/A</v>
      </c>
    </row>
    <row r="148" hidden="1" spans="1:56">
      <c r="A148" s="1" t="s">
        <v>58</v>
      </c>
      <c r="B148" s="5" t="s">
        <v>22</v>
      </c>
      <c r="C148" s="1">
        <v>7</v>
      </c>
      <c r="D148" s="10">
        <v>45528</v>
      </c>
      <c r="E148" s="1">
        <v>148</v>
      </c>
      <c r="F148" s="1" t="s">
        <v>232</v>
      </c>
      <c r="G148" s="1">
        <v>5129</v>
      </c>
      <c r="H148" s="1" t="s">
        <v>65</v>
      </c>
      <c r="I148" s="1" t="s">
        <v>68</v>
      </c>
      <c r="J148" s="1">
        <v>269538903</v>
      </c>
      <c r="K148" s="1"/>
      <c r="L148" s="1">
        <v>277375712.42</v>
      </c>
      <c r="M148" s="1"/>
      <c r="N148" s="39">
        <f t="shared" si="40"/>
        <v>102.907487317332</v>
      </c>
      <c r="O148" s="1"/>
      <c r="P148" s="1" t="e">
        <f>VLOOKUP(G148,'Empwise report_aug'!$B$2:$E$248,4,0)</f>
        <v>#N/A</v>
      </c>
      <c r="Q148" s="1"/>
      <c r="R148" s="1"/>
      <c r="S148" s="1"/>
      <c r="T148" s="1" t="e">
        <f>VLOOKUP(G148,'Empwise report_aug'!$B$2:$E$248,3,FALSE)</f>
        <v>#N/A</v>
      </c>
      <c r="U148" s="1"/>
      <c r="V148" s="1"/>
      <c r="W148" s="39" t="e">
        <f t="shared" si="35"/>
        <v>#N/A</v>
      </c>
      <c r="X148" s="1"/>
      <c r="Y148" s="1"/>
      <c r="Z148" t="e">
        <f>VLOOKUP(G148,'Gold Ornamnet'!$B$4:$E$231,4,FALSE)</f>
        <v>#N/A</v>
      </c>
      <c r="AA148">
        <f>VLOOKUP(G148,'system Report'!$G$1:$Q$219,11,FALSE)</f>
        <v>0</v>
      </c>
      <c r="AB148" t="e">
        <f>VLOOKUP(G148,sys23oct!$H$1:$S$74,11,FALSE)</f>
        <v>#N/A</v>
      </c>
      <c r="AD148" t="e">
        <f t="shared" si="41"/>
        <v>#N/A</v>
      </c>
      <c r="AE148" t="e">
        <f>VLOOKUP(G148,silver!$B$4:$E$117,4,FALSE)</f>
        <v>#N/A</v>
      </c>
      <c r="AF148"/>
      <c r="AG148"/>
      <c r="AH148"/>
      <c r="AI148" t="e">
        <f>AE148=#REF!</f>
        <v>#N/A</v>
      </c>
      <c r="AJ148" t="e">
        <f>VLOOKUP(G148,'Diamond '!$B$4:$E$1048576,4,FALSE)</f>
        <v>#N/A</v>
      </c>
      <c r="AK148">
        <f>VLOOKUP(G148,'system Report'!$G$1:$V$219,15,FALSE)</f>
        <v>0</v>
      </c>
      <c r="AL148"/>
      <c r="AM148"/>
      <c r="AN148" t="e">
        <f t="shared" si="38"/>
        <v>#N/A</v>
      </c>
      <c r="AO148" t="e">
        <f>VLOOKUP(G148,'gold small ornament'!$B$4:$E$288,4,FALSE)</f>
        <v>#N/A</v>
      </c>
      <c r="AP148">
        <f>VLOOKUP(G148,'system Report'!$G:$AF,25,FALSE)</f>
        <v>0</v>
      </c>
      <c r="AQ148"/>
      <c r="AR148"/>
      <c r="AS148" t="e">
        <f t="shared" si="39"/>
        <v>#N/A</v>
      </c>
      <c r="AT148" t="e">
        <f>VLOOKUP(G148,'star gold'!$B$4:$G$265,4,FALSE)</f>
        <v>#N/A</v>
      </c>
      <c r="AU148">
        <f>VLOOKUP(G148,'system Report'!G146:AJ364,27,FALSE)</f>
        <v>0</v>
      </c>
      <c r="AW148" t="e">
        <f t="shared" si="36"/>
        <v>#N/A</v>
      </c>
      <c r="BA148" t="e">
        <f>VLOOKUP(G148,'star silver'!$B$4:$G$93,4,FALSE)</f>
        <v>#N/A</v>
      </c>
      <c r="BB148">
        <f>VLOOKUP(G148,'system Report'!G146:AI364,29,FALSE)</f>
        <v>0</v>
      </c>
      <c r="BD148" t="e">
        <f t="shared" si="37"/>
        <v>#N/A</v>
      </c>
    </row>
    <row r="149" hidden="1" spans="1:56">
      <c r="A149" s="1" t="s">
        <v>58</v>
      </c>
      <c r="B149" s="5" t="s">
        <v>22</v>
      </c>
      <c r="C149" s="1">
        <v>7</v>
      </c>
      <c r="D149" s="10">
        <v>45528</v>
      </c>
      <c r="E149" s="1">
        <v>148</v>
      </c>
      <c r="F149" s="1" t="s">
        <v>233</v>
      </c>
      <c r="G149" s="1">
        <v>5263</v>
      </c>
      <c r="H149" s="1" t="s">
        <v>65</v>
      </c>
      <c r="I149" s="1" t="s">
        <v>68</v>
      </c>
      <c r="J149" s="1">
        <v>269538903</v>
      </c>
      <c r="K149" s="1"/>
      <c r="L149" s="1">
        <v>277375712.42</v>
      </c>
      <c r="M149" s="1"/>
      <c r="N149" s="39">
        <f t="shared" si="40"/>
        <v>102.907487317332</v>
      </c>
      <c r="O149" s="1"/>
      <c r="P149" s="1" t="e">
        <f>VLOOKUP(G149,'Empwise report_aug'!$B$2:$E$248,4,0)</f>
        <v>#N/A</v>
      </c>
      <c r="Q149" s="1"/>
      <c r="R149" s="1"/>
      <c r="S149" s="1"/>
      <c r="T149" s="1" t="e">
        <f>VLOOKUP(G149,'Empwise report_aug'!$B$2:$E$248,3,FALSE)</f>
        <v>#N/A</v>
      </c>
      <c r="U149" s="1"/>
      <c r="V149" s="1"/>
      <c r="W149" s="39" t="e">
        <f t="shared" si="35"/>
        <v>#N/A</v>
      </c>
      <c r="X149" s="1"/>
      <c r="Y149" s="1"/>
      <c r="Z149" t="e">
        <f>VLOOKUP(G149,'Gold Ornamnet'!$B$4:$E$231,4,FALSE)</f>
        <v>#N/A</v>
      </c>
      <c r="AA149">
        <f>VLOOKUP(G149,'system Report'!$G$1:$Q$219,11,FALSE)</f>
        <v>0</v>
      </c>
      <c r="AB149" t="e">
        <f>VLOOKUP(G149,sys23oct!$H$1:$S$74,11,FALSE)</f>
        <v>#N/A</v>
      </c>
      <c r="AD149" t="e">
        <f t="shared" si="41"/>
        <v>#N/A</v>
      </c>
      <c r="AE149" t="e">
        <f>VLOOKUP(G149,silver!$B$4:$E$117,4,FALSE)</f>
        <v>#N/A</v>
      </c>
      <c r="AF149"/>
      <c r="AG149"/>
      <c r="AH149"/>
      <c r="AI149" t="e">
        <f>AE149=#REF!</f>
        <v>#N/A</v>
      </c>
      <c r="AJ149" t="e">
        <f>VLOOKUP(G149,'Diamond '!$B$4:$E$1048576,4,FALSE)</f>
        <v>#N/A</v>
      </c>
      <c r="AK149">
        <f>VLOOKUP(G149,'system Report'!$G$1:$V$219,15,FALSE)</f>
        <v>0</v>
      </c>
      <c r="AL149"/>
      <c r="AM149"/>
      <c r="AN149" t="e">
        <f t="shared" si="38"/>
        <v>#N/A</v>
      </c>
      <c r="AO149" t="e">
        <f>VLOOKUP(G149,'gold small ornament'!$B$4:$E$288,4,FALSE)</f>
        <v>#N/A</v>
      </c>
      <c r="AP149">
        <f>VLOOKUP(G149,'system Report'!$G:$AF,25,FALSE)</f>
        <v>0</v>
      </c>
      <c r="AQ149"/>
      <c r="AR149"/>
      <c r="AS149" t="e">
        <f t="shared" si="39"/>
        <v>#N/A</v>
      </c>
      <c r="AT149" t="e">
        <f>VLOOKUP(G149,'star gold'!$B$4:$G$265,4,FALSE)</f>
        <v>#N/A</v>
      </c>
      <c r="AU149">
        <f>VLOOKUP(G149,'system Report'!G147:AJ365,27,FALSE)</f>
        <v>0</v>
      </c>
      <c r="AW149" t="e">
        <f t="shared" si="36"/>
        <v>#N/A</v>
      </c>
      <c r="BA149" t="e">
        <f>VLOOKUP(G149,'star silver'!$B$4:$G$93,4,FALSE)</f>
        <v>#N/A</v>
      </c>
      <c r="BB149">
        <f>VLOOKUP(G149,'system Report'!G147:AI365,29,FALSE)</f>
        <v>0</v>
      </c>
      <c r="BD149" t="e">
        <f t="shared" si="37"/>
        <v>#N/A</v>
      </c>
    </row>
    <row r="150" hidden="1" spans="1:56">
      <c r="A150" s="1" t="s">
        <v>58</v>
      </c>
      <c r="B150" s="5" t="s">
        <v>22</v>
      </c>
      <c r="C150" s="1">
        <v>7</v>
      </c>
      <c r="D150" s="10">
        <v>45528</v>
      </c>
      <c r="E150" s="1">
        <v>148</v>
      </c>
      <c r="F150" s="1" t="s">
        <v>234</v>
      </c>
      <c r="G150" s="1">
        <v>1933</v>
      </c>
      <c r="H150" s="1" t="s">
        <v>65</v>
      </c>
      <c r="I150" s="1" t="s">
        <v>75</v>
      </c>
      <c r="J150" s="1">
        <v>269538903</v>
      </c>
      <c r="K150" s="1"/>
      <c r="L150" s="1">
        <v>277375712.42</v>
      </c>
      <c r="M150" s="1"/>
      <c r="N150" s="39">
        <f t="shared" si="40"/>
        <v>102.907487317332</v>
      </c>
      <c r="O150" s="1"/>
      <c r="P150" s="1" t="e">
        <f>VLOOKUP(G150,'Empwise report_aug'!$B$2:$E$248,4,0)</f>
        <v>#N/A</v>
      </c>
      <c r="Q150" s="1"/>
      <c r="R150" s="1"/>
      <c r="S150" s="1"/>
      <c r="T150" s="1" t="e">
        <f>VLOOKUP(G150,'Empwise report_aug'!$B$2:$E$248,3,FALSE)</f>
        <v>#N/A</v>
      </c>
      <c r="U150" s="1"/>
      <c r="V150" s="1"/>
      <c r="W150" s="39" t="e">
        <f t="shared" si="35"/>
        <v>#N/A</v>
      </c>
      <c r="X150" s="1"/>
      <c r="Y150" s="1"/>
      <c r="Z150" t="e">
        <f>VLOOKUP(G150,'Gold Ornamnet'!$B$4:$E$231,4,FALSE)</f>
        <v>#N/A</v>
      </c>
      <c r="AA150">
        <f>VLOOKUP(G150,'system Report'!$G$1:$Q$219,11,FALSE)</f>
        <v>0</v>
      </c>
      <c r="AB150" t="e">
        <f>VLOOKUP(G150,sys23oct!$H$1:$S$74,11,FALSE)</f>
        <v>#N/A</v>
      </c>
      <c r="AD150" t="e">
        <f t="shared" si="41"/>
        <v>#N/A</v>
      </c>
      <c r="AE150" t="e">
        <f>VLOOKUP(G150,silver!$B$4:$E$117,4,FALSE)</f>
        <v>#N/A</v>
      </c>
      <c r="AF150"/>
      <c r="AG150"/>
      <c r="AH150"/>
      <c r="AI150" t="e">
        <f>AE150=#REF!</f>
        <v>#N/A</v>
      </c>
      <c r="AJ150" t="e">
        <f>VLOOKUP(G150,'Diamond '!$B$4:$E$1048576,4,FALSE)</f>
        <v>#N/A</v>
      </c>
      <c r="AK150">
        <f>VLOOKUP(G150,'system Report'!$G$1:$V$219,15,FALSE)</f>
        <v>0</v>
      </c>
      <c r="AL150"/>
      <c r="AM150"/>
      <c r="AN150" t="e">
        <f t="shared" si="38"/>
        <v>#N/A</v>
      </c>
      <c r="AO150" t="e">
        <f>VLOOKUP(G150,'gold small ornament'!$B$4:$E$288,4,FALSE)</f>
        <v>#N/A</v>
      </c>
      <c r="AP150">
        <f>VLOOKUP(G150,'system Report'!$G:$AF,25,FALSE)</f>
        <v>0</v>
      </c>
      <c r="AQ150"/>
      <c r="AR150"/>
      <c r="AS150" t="e">
        <f t="shared" si="39"/>
        <v>#N/A</v>
      </c>
      <c r="AT150" t="e">
        <f>VLOOKUP(G150,'star gold'!$B$4:$G$265,4,FALSE)</f>
        <v>#N/A</v>
      </c>
      <c r="AU150">
        <f>VLOOKUP(G150,'system Report'!G148:AJ366,27,FALSE)</f>
        <v>0</v>
      </c>
      <c r="AW150" t="e">
        <f t="shared" si="36"/>
        <v>#N/A</v>
      </c>
      <c r="BA150" t="e">
        <f>VLOOKUP(G150,'star silver'!$B$4:$G$93,4,FALSE)</f>
        <v>#N/A</v>
      </c>
      <c r="BB150">
        <f>VLOOKUP(G150,'system Report'!G148:AI366,29,FALSE)</f>
        <v>0</v>
      </c>
      <c r="BD150" t="e">
        <f t="shared" si="37"/>
        <v>#N/A</v>
      </c>
    </row>
    <row r="151" hidden="1" spans="1:56">
      <c r="A151" s="1" t="s">
        <v>58</v>
      </c>
      <c r="B151" s="5" t="s">
        <v>22</v>
      </c>
      <c r="C151" s="1">
        <v>7</v>
      </c>
      <c r="D151" s="10">
        <v>45528</v>
      </c>
      <c r="E151" s="1">
        <v>148</v>
      </c>
      <c r="F151" s="1" t="s">
        <v>235</v>
      </c>
      <c r="G151" s="1">
        <v>4197</v>
      </c>
      <c r="H151" s="1" t="s">
        <v>65</v>
      </c>
      <c r="I151" s="1" t="s">
        <v>75</v>
      </c>
      <c r="J151" s="1">
        <v>269538903</v>
      </c>
      <c r="K151" s="1"/>
      <c r="L151" s="1">
        <v>277375712.42</v>
      </c>
      <c r="M151" s="1"/>
      <c r="N151" s="39">
        <f t="shared" si="40"/>
        <v>102.907487317332</v>
      </c>
      <c r="O151" s="1"/>
      <c r="P151" s="1" t="e">
        <f>VLOOKUP(G151,'Empwise report_aug'!$B$2:$E$248,4,0)</f>
        <v>#N/A</v>
      </c>
      <c r="Q151" s="1"/>
      <c r="R151" s="1"/>
      <c r="S151" s="1"/>
      <c r="T151" s="1" t="e">
        <f>VLOOKUP(G151,'Empwise report_aug'!$B$2:$E$248,3,FALSE)</f>
        <v>#N/A</v>
      </c>
      <c r="U151" s="1"/>
      <c r="V151" s="1"/>
      <c r="W151" s="39" t="e">
        <f t="shared" si="35"/>
        <v>#N/A</v>
      </c>
      <c r="X151" s="1"/>
      <c r="Y151" s="1"/>
      <c r="Z151" t="e">
        <f>VLOOKUP(G151,'Gold Ornamnet'!$B$4:$E$231,4,FALSE)</f>
        <v>#N/A</v>
      </c>
      <c r="AA151">
        <f>VLOOKUP(G151,'system Report'!$G$1:$Q$219,11,FALSE)</f>
        <v>0</v>
      </c>
      <c r="AB151" t="e">
        <f>VLOOKUP(G151,sys23oct!$H$1:$S$74,11,FALSE)</f>
        <v>#N/A</v>
      </c>
      <c r="AD151" t="e">
        <f t="shared" si="41"/>
        <v>#N/A</v>
      </c>
      <c r="AE151" t="e">
        <f>VLOOKUP(G151,silver!$B$4:$E$117,4,FALSE)</f>
        <v>#N/A</v>
      </c>
      <c r="AF151"/>
      <c r="AG151"/>
      <c r="AH151"/>
      <c r="AI151" t="e">
        <f>AE151=#REF!</f>
        <v>#N/A</v>
      </c>
      <c r="AJ151" t="e">
        <f>VLOOKUP(G151,'Diamond '!$B$4:$E$1048576,4,FALSE)</f>
        <v>#N/A</v>
      </c>
      <c r="AK151">
        <f>VLOOKUP(G151,'system Report'!$G$1:$V$219,15,FALSE)</f>
        <v>0</v>
      </c>
      <c r="AL151"/>
      <c r="AM151"/>
      <c r="AN151" t="e">
        <f t="shared" si="38"/>
        <v>#N/A</v>
      </c>
      <c r="AO151" t="e">
        <f>VLOOKUP(G151,'gold small ornament'!$B$4:$E$288,4,FALSE)</f>
        <v>#N/A</v>
      </c>
      <c r="AP151">
        <f>VLOOKUP(G151,'system Report'!$G:$AF,25,FALSE)</f>
        <v>0</v>
      </c>
      <c r="AQ151"/>
      <c r="AR151"/>
      <c r="AS151" t="e">
        <f t="shared" si="39"/>
        <v>#N/A</v>
      </c>
      <c r="AT151" t="e">
        <f>VLOOKUP(G151,'star gold'!$B$4:$G$265,4,FALSE)</f>
        <v>#N/A</v>
      </c>
      <c r="AU151">
        <f>VLOOKUP(G151,'system Report'!G149:AJ367,27,FALSE)</f>
        <v>0</v>
      </c>
      <c r="AW151" t="e">
        <f t="shared" si="36"/>
        <v>#N/A</v>
      </c>
      <c r="BA151" t="e">
        <f>VLOOKUP(G151,'star silver'!$B$4:$G$93,4,FALSE)</f>
        <v>#N/A</v>
      </c>
      <c r="BB151">
        <f>VLOOKUP(G151,'system Report'!G149:AI367,29,FALSE)</f>
        <v>0</v>
      </c>
      <c r="BD151" t="e">
        <f t="shared" si="37"/>
        <v>#N/A</v>
      </c>
    </row>
    <row r="152" hidden="1" spans="1:56">
      <c r="A152" s="1" t="s">
        <v>58</v>
      </c>
      <c r="B152" s="5" t="s">
        <v>22</v>
      </c>
      <c r="C152" s="1">
        <v>7</v>
      </c>
      <c r="D152" s="10">
        <v>45528</v>
      </c>
      <c r="E152" s="1">
        <v>148</v>
      </c>
      <c r="F152" s="1" t="s">
        <v>236</v>
      </c>
      <c r="G152" s="1">
        <v>2172</v>
      </c>
      <c r="H152" s="1" t="s">
        <v>65</v>
      </c>
      <c r="I152" s="1" t="s">
        <v>61</v>
      </c>
      <c r="J152" s="1">
        <v>269538903</v>
      </c>
      <c r="K152" s="1"/>
      <c r="L152" s="1">
        <v>277375712.42</v>
      </c>
      <c r="M152" s="1"/>
      <c r="N152" s="39">
        <f t="shared" si="40"/>
        <v>102.907487317332</v>
      </c>
      <c r="O152" s="1"/>
      <c r="P152" s="1" t="e">
        <f>VLOOKUP(G152,'Empwise report_aug'!$B$2:$E$248,4,0)</f>
        <v>#N/A</v>
      </c>
      <c r="Q152" s="1"/>
      <c r="R152" s="1"/>
      <c r="S152" s="1"/>
      <c r="T152" s="1" t="e">
        <f>VLOOKUP(G152,'Empwise report_aug'!$B$2:$E$248,3,FALSE)</f>
        <v>#N/A</v>
      </c>
      <c r="U152" s="1"/>
      <c r="V152" s="1"/>
      <c r="W152" s="39" t="e">
        <f t="shared" si="35"/>
        <v>#N/A</v>
      </c>
      <c r="X152" s="1"/>
      <c r="Y152" s="1"/>
      <c r="Z152" t="e">
        <f>VLOOKUP(G152,'Gold Ornamnet'!$B$4:$E$231,4,FALSE)</f>
        <v>#N/A</v>
      </c>
      <c r="AA152">
        <f>VLOOKUP(G152,'system Report'!$G$1:$Q$219,11,FALSE)</f>
        <v>0</v>
      </c>
      <c r="AB152" t="e">
        <f>VLOOKUP(G152,sys23oct!$H$1:$S$74,11,FALSE)</f>
        <v>#N/A</v>
      </c>
      <c r="AD152" t="e">
        <f t="shared" si="41"/>
        <v>#N/A</v>
      </c>
      <c r="AE152" t="e">
        <f>VLOOKUP(G152,silver!$B$4:$E$117,4,FALSE)</f>
        <v>#N/A</v>
      </c>
      <c r="AF152"/>
      <c r="AG152"/>
      <c r="AH152"/>
      <c r="AI152" t="e">
        <f>AE152=#REF!</f>
        <v>#N/A</v>
      </c>
      <c r="AJ152" t="e">
        <f>VLOOKUP(G152,'Diamond '!$B$4:$E$1048576,4,FALSE)</f>
        <v>#N/A</v>
      </c>
      <c r="AK152">
        <f>VLOOKUP(G152,'system Report'!$G$1:$V$219,15,FALSE)</f>
        <v>0</v>
      </c>
      <c r="AL152"/>
      <c r="AM152"/>
      <c r="AN152" t="e">
        <f t="shared" si="38"/>
        <v>#N/A</v>
      </c>
      <c r="AO152" t="e">
        <f>VLOOKUP(G152,'gold small ornament'!$B$4:$E$288,4,FALSE)</f>
        <v>#N/A</v>
      </c>
      <c r="AP152">
        <f>VLOOKUP(G152,'system Report'!$G:$AF,25,FALSE)</f>
        <v>0</v>
      </c>
      <c r="AQ152"/>
      <c r="AR152"/>
      <c r="AS152" t="e">
        <f t="shared" si="39"/>
        <v>#N/A</v>
      </c>
      <c r="AT152" t="e">
        <f>VLOOKUP(G152,'star gold'!$B$4:$G$265,4,FALSE)</f>
        <v>#N/A</v>
      </c>
      <c r="AU152">
        <f>VLOOKUP(G152,'system Report'!G150:AJ368,27,FALSE)</f>
        <v>0</v>
      </c>
      <c r="AW152" t="e">
        <f t="shared" si="36"/>
        <v>#N/A</v>
      </c>
      <c r="BA152" t="e">
        <f>VLOOKUP(G152,'star silver'!$B$4:$G$93,4,FALSE)</f>
        <v>#N/A</v>
      </c>
      <c r="BB152">
        <f>VLOOKUP(G152,'system Report'!G150:AI368,29,FALSE)</f>
        <v>0</v>
      </c>
      <c r="BD152" t="e">
        <f t="shared" si="37"/>
        <v>#N/A</v>
      </c>
    </row>
    <row r="153" hidden="1" spans="1:56">
      <c r="A153" s="1" t="s">
        <v>58</v>
      </c>
      <c r="B153" s="5" t="s">
        <v>22</v>
      </c>
      <c r="C153" s="1">
        <v>7</v>
      </c>
      <c r="D153" s="10">
        <v>45528</v>
      </c>
      <c r="E153" s="1">
        <v>148</v>
      </c>
      <c r="F153" s="1" t="s">
        <v>237</v>
      </c>
      <c r="G153" s="1">
        <v>4194</v>
      </c>
      <c r="H153" s="1" t="s">
        <v>65</v>
      </c>
      <c r="I153" s="1" t="s">
        <v>61</v>
      </c>
      <c r="J153" s="1">
        <v>269538903</v>
      </c>
      <c r="K153" s="1"/>
      <c r="L153" s="1">
        <v>277375712.42</v>
      </c>
      <c r="M153" s="1"/>
      <c r="N153" s="39">
        <f t="shared" si="40"/>
        <v>102.907487317332</v>
      </c>
      <c r="O153" s="1"/>
      <c r="P153" s="1" t="e">
        <f>VLOOKUP(G153,'Empwise report_aug'!$B$2:$E$248,4,0)</f>
        <v>#N/A</v>
      </c>
      <c r="Q153" s="1"/>
      <c r="R153" s="1"/>
      <c r="S153" s="1"/>
      <c r="T153" s="1" t="e">
        <f>VLOOKUP(G153,'Empwise report_aug'!$B$2:$E$248,3,FALSE)</f>
        <v>#N/A</v>
      </c>
      <c r="U153" s="1"/>
      <c r="V153" s="1"/>
      <c r="W153" s="39" t="e">
        <f t="shared" si="35"/>
        <v>#N/A</v>
      </c>
      <c r="X153" s="1"/>
      <c r="Y153" s="1"/>
      <c r="Z153" t="e">
        <f>VLOOKUP(G153,'Gold Ornamnet'!$B$4:$E$231,4,FALSE)</f>
        <v>#N/A</v>
      </c>
      <c r="AA153">
        <f>VLOOKUP(G153,'system Report'!$G$1:$Q$219,11,FALSE)</f>
        <v>0</v>
      </c>
      <c r="AB153" t="e">
        <f>VLOOKUP(G153,sys23oct!$H$1:$S$74,11,FALSE)</f>
        <v>#N/A</v>
      </c>
      <c r="AD153" t="e">
        <f t="shared" si="41"/>
        <v>#N/A</v>
      </c>
      <c r="AE153" t="e">
        <f>VLOOKUP(G153,silver!$B$4:$E$117,4,FALSE)</f>
        <v>#N/A</v>
      </c>
      <c r="AF153"/>
      <c r="AG153"/>
      <c r="AH153"/>
      <c r="AI153" t="e">
        <f>AE153=#REF!</f>
        <v>#N/A</v>
      </c>
      <c r="AJ153" t="e">
        <f>VLOOKUP(G153,'Diamond '!$B$4:$E$1048576,4,FALSE)</f>
        <v>#N/A</v>
      </c>
      <c r="AK153">
        <f>VLOOKUP(G153,'system Report'!$G$1:$V$219,15,FALSE)</f>
        <v>0</v>
      </c>
      <c r="AL153"/>
      <c r="AM153"/>
      <c r="AN153" t="e">
        <f t="shared" si="38"/>
        <v>#N/A</v>
      </c>
      <c r="AO153" t="e">
        <f>VLOOKUP(G153,'gold small ornament'!$B$4:$E$288,4,FALSE)</f>
        <v>#N/A</v>
      </c>
      <c r="AP153">
        <f>VLOOKUP(G153,'system Report'!$G:$AF,25,FALSE)</f>
        <v>0</v>
      </c>
      <c r="AQ153"/>
      <c r="AR153"/>
      <c r="AS153" t="e">
        <f t="shared" si="39"/>
        <v>#N/A</v>
      </c>
      <c r="AT153" t="e">
        <f>VLOOKUP(G153,'star gold'!$B$4:$G$265,4,FALSE)</f>
        <v>#N/A</v>
      </c>
      <c r="AU153">
        <f>VLOOKUP(G153,'system Report'!G151:AJ369,27,FALSE)</f>
        <v>0</v>
      </c>
      <c r="AW153" t="e">
        <f t="shared" si="36"/>
        <v>#N/A</v>
      </c>
      <c r="BA153" t="e">
        <f>VLOOKUP(G153,'star silver'!$B$4:$G$93,4,FALSE)</f>
        <v>#N/A</v>
      </c>
      <c r="BB153">
        <f>VLOOKUP(G153,'system Report'!G151:AI369,29,FALSE)</f>
        <v>0</v>
      </c>
      <c r="BD153" t="e">
        <f t="shared" si="37"/>
        <v>#N/A</v>
      </c>
    </row>
    <row r="154" hidden="1" spans="1:56">
      <c r="A154" s="1" t="s">
        <v>58</v>
      </c>
      <c r="B154" s="5" t="s">
        <v>22</v>
      </c>
      <c r="C154" s="1">
        <v>7</v>
      </c>
      <c r="D154" s="10">
        <v>45528</v>
      </c>
      <c r="E154" s="1">
        <v>148</v>
      </c>
      <c r="F154" s="1" t="s">
        <v>238</v>
      </c>
      <c r="G154" s="1">
        <v>5165</v>
      </c>
      <c r="H154" s="1" t="s">
        <v>65</v>
      </c>
      <c r="I154" s="1" t="s">
        <v>61</v>
      </c>
      <c r="J154" s="1">
        <v>269538903</v>
      </c>
      <c r="K154" s="1"/>
      <c r="L154" s="1">
        <v>277375712.42</v>
      </c>
      <c r="M154" s="1"/>
      <c r="N154" s="39">
        <f t="shared" si="40"/>
        <v>102.907487317332</v>
      </c>
      <c r="O154" s="1"/>
      <c r="P154" s="1" t="e">
        <f>VLOOKUP(G154,'Empwise report_aug'!$B$2:$E$248,4,0)</f>
        <v>#N/A</v>
      </c>
      <c r="Q154" s="1"/>
      <c r="R154" s="1"/>
      <c r="S154" s="1"/>
      <c r="T154" s="1" t="e">
        <f>VLOOKUP(G154,'Empwise report_aug'!$B$2:$E$248,3,FALSE)</f>
        <v>#N/A</v>
      </c>
      <c r="U154" s="1"/>
      <c r="V154" s="1"/>
      <c r="W154" s="39" t="e">
        <f t="shared" si="35"/>
        <v>#N/A</v>
      </c>
      <c r="X154" s="1"/>
      <c r="Y154" s="1"/>
      <c r="Z154" t="e">
        <f>VLOOKUP(G154,'Gold Ornamnet'!$B$4:$E$231,4,FALSE)</f>
        <v>#N/A</v>
      </c>
      <c r="AA154">
        <f>VLOOKUP(G154,'system Report'!$G$1:$Q$219,11,FALSE)</f>
        <v>0</v>
      </c>
      <c r="AB154" t="e">
        <f>VLOOKUP(G154,sys23oct!$H$1:$S$74,11,FALSE)</f>
        <v>#N/A</v>
      </c>
      <c r="AD154" t="e">
        <f t="shared" si="41"/>
        <v>#N/A</v>
      </c>
      <c r="AE154" t="e">
        <f>VLOOKUP(G154,silver!$B$4:$E$117,4,FALSE)</f>
        <v>#N/A</v>
      </c>
      <c r="AF154"/>
      <c r="AG154"/>
      <c r="AH154"/>
      <c r="AI154" t="e">
        <f>AE154=#REF!</f>
        <v>#N/A</v>
      </c>
      <c r="AJ154" t="e">
        <f>VLOOKUP(G154,'Diamond '!$B$4:$E$1048576,4,FALSE)</f>
        <v>#N/A</v>
      </c>
      <c r="AK154">
        <f>VLOOKUP(G154,'system Report'!$G$1:$V$219,15,FALSE)</f>
        <v>0</v>
      </c>
      <c r="AL154"/>
      <c r="AM154"/>
      <c r="AN154" t="e">
        <f t="shared" si="38"/>
        <v>#N/A</v>
      </c>
      <c r="AO154" t="e">
        <f>VLOOKUP(G154,'gold small ornament'!$B$4:$E$288,4,FALSE)</f>
        <v>#N/A</v>
      </c>
      <c r="AP154">
        <f>VLOOKUP(G154,'system Report'!$G:$AF,25,FALSE)</f>
        <v>0</v>
      </c>
      <c r="AQ154"/>
      <c r="AR154"/>
      <c r="AS154" t="e">
        <f t="shared" si="39"/>
        <v>#N/A</v>
      </c>
      <c r="AT154" t="e">
        <f>VLOOKUP(G154,'star gold'!$B$4:$G$265,4,FALSE)</f>
        <v>#N/A</v>
      </c>
      <c r="AU154">
        <f>VLOOKUP(G154,'system Report'!G152:AJ370,27,FALSE)</f>
        <v>0</v>
      </c>
      <c r="AW154" t="e">
        <f t="shared" si="36"/>
        <v>#N/A</v>
      </c>
      <c r="BA154" t="e">
        <f>VLOOKUP(G154,'star silver'!$B$4:$G$93,4,FALSE)</f>
        <v>#N/A</v>
      </c>
      <c r="BB154">
        <f>VLOOKUP(G154,'system Report'!G152:AI370,29,FALSE)</f>
        <v>0</v>
      </c>
      <c r="BD154" t="e">
        <f t="shared" si="37"/>
        <v>#N/A</v>
      </c>
    </row>
    <row r="155" hidden="1" spans="1:56">
      <c r="A155" s="1" t="s">
        <v>58</v>
      </c>
      <c r="B155" s="5" t="s">
        <v>22</v>
      </c>
      <c r="C155" s="1">
        <v>7</v>
      </c>
      <c r="D155" s="10">
        <v>45528</v>
      </c>
      <c r="E155" s="1">
        <v>148</v>
      </c>
      <c r="F155" s="1" t="s">
        <v>239</v>
      </c>
      <c r="G155" s="1">
        <v>5214</v>
      </c>
      <c r="H155" s="1" t="s">
        <v>65</v>
      </c>
      <c r="I155" s="1" t="s">
        <v>172</v>
      </c>
      <c r="J155" s="1">
        <v>269538903</v>
      </c>
      <c r="K155" s="1"/>
      <c r="L155" s="1">
        <v>277375712.42</v>
      </c>
      <c r="M155" s="1"/>
      <c r="N155" s="39">
        <f t="shared" si="40"/>
        <v>102.907487317332</v>
      </c>
      <c r="O155" s="1"/>
      <c r="P155" s="1" t="e">
        <f>VLOOKUP(G155,'Empwise report_aug'!$B$2:$E$248,4,0)</f>
        <v>#N/A</v>
      </c>
      <c r="Q155" s="1"/>
      <c r="R155" s="1"/>
      <c r="S155" s="1"/>
      <c r="T155" s="1" t="e">
        <f>VLOOKUP(G155,'Empwise report_aug'!$B$2:$E$248,3,FALSE)</f>
        <v>#N/A</v>
      </c>
      <c r="U155" s="1"/>
      <c r="V155" s="1"/>
      <c r="W155" s="39" t="e">
        <f t="shared" si="35"/>
        <v>#N/A</v>
      </c>
      <c r="X155" s="1"/>
      <c r="Y155" s="1"/>
      <c r="Z155" t="e">
        <f>VLOOKUP(G155,'Gold Ornamnet'!$B$4:$E$231,4,FALSE)</f>
        <v>#N/A</v>
      </c>
      <c r="AA155">
        <f>VLOOKUP(G155,'system Report'!$G$1:$Q$219,11,FALSE)</f>
        <v>0</v>
      </c>
      <c r="AB155">
        <f>VLOOKUP(G155,sys23oct!$H$1:$S$74,11,FALSE)</f>
        <v>0</v>
      </c>
      <c r="AD155" t="e">
        <f t="shared" si="41"/>
        <v>#N/A</v>
      </c>
      <c r="AE155" t="e">
        <f>VLOOKUP(G155,silver!$B$4:$E$117,4,FALSE)</f>
        <v>#N/A</v>
      </c>
      <c r="AF155"/>
      <c r="AG155"/>
      <c r="AH155"/>
      <c r="AI155" t="e">
        <f>AE155=#REF!</f>
        <v>#N/A</v>
      </c>
      <c r="AJ155" t="e">
        <f>VLOOKUP(G155,'Diamond '!$B$4:$E$1048576,4,FALSE)</f>
        <v>#N/A</v>
      </c>
      <c r="AK155">
        <f>VLOOKUP(G155,'system Report'!$G$1:$V$219,15,FALSE)</f>
        <v>0</v>
      </c>
      <c r="AL155"/>
      <c r="AM155"/>
      <c r="AN155" t="e">
        <f t="shared" si="38"/>
        <v>#N/A</v>
      </c>
      <c r="AO155">
        <f>VLOOKUP(G155,'gold small ornament'!$B$4:$E$288,4,FALSE)</f>
        <v>1.011</v>
      </c>
      <c r="AP155">
        <f>VLOOKUP(G155,'system Report'!$G:$AF,25,FALSE)</f>
        <v>0</v>
      </c>
      <c r="AQ155"/>
      <c r="AR155"/>
      <c r="AS155" t="b">
        <f t="shared" si="39"/>
        <v>0</v>
      </c>
      <c r="AT155" t="e">
        <f>VLOOKUP(G155,'star gold'!$B$4:$G$265,4,FALSE)</f>
        <v>#N/A</v>
      </c>
      <c r="AU155">
        <f>VLOOKUP(G155,'system Report'!G153:AJ371,27,FALSE)</f>
        <v>0</v>
      </c>
      <c r="AW155" t="e">
        <f t="shared" si="36"/>
        <v>#N/A</v>
      </c>
      <c r="BA155" t="e">
        <f>VLOOKUP(G155,'star silver'!$B$4:$G$93,4,FALSE)</f>
        <v>#N/A</v>
      </c>
      <c r="BB155">
        <f>VLOOKUP(G155,'system Report'!G153:AI371,29,FALSE)</f>
        <v>0</v>
      </c>
      <c r="BD155" t="e">
        <f t="shared" si="37"/>
        <v>#N/A</v>
      </c>
    </row>
    <row r="156" hidden="1" spans="1:56">
      <c r="A156" s="1" t="s">
        <v>58</v>
      </c>
      <c r="B156" s="5" t="s">
        <v>22</v>
      </c>
      <c r="C156" s="1">
        <v>7</v>
      </c>
      <c r="D156" s="10">
        <v>45528</v>
      </c>
      <c r="E156" s="1">
        <v>148</v>
      </c>
      <c r="F156" s="1" t="s">
        <v>240</v>
      </c>
      <c r="G156" s="1">
        <v>5290</v>
      </c>
      <c r="H156" s="1" t="s">
        <v>65</v>
      </c>
      <c r="I156" s="1" t="s">
        <v>172</v>
      </c>
      <c r="J156" s="1">
        <v>269538903</v>
      </c>
      <c r="K156" s="1"/>
      <c r="L156" s="1">
        <v>277375712.42</v>
      </c>
      <c r="M156" s="1"/>
      <c r="N156" s="39">
        <f t="shared" si="40"/>
        <v>102.907487317332</v>
      </c>
      <c r="O156" s="1"/>
      <c r="P156" s="1" t="e">
        <f>VLOOKUP(G156,'Empwise report_aug'!$B$2:$E$248,4,0)</f>
        <v>#N/A</v>
      </c>
      <c r="Q156" s="1"/>
      <c r="R156" s="1"/>
      <c r="S156" s="1"/>
      <c r="T156" s="1" t="e">
        <f>VLOOKUP(G156,'Empwise report_aug'!$B$2:$E$248,3,FALSE)</f>
        <v>#N/A</v>
      </c>
      <c r="U156" s="1"/>
      <c r="V156" s="1"/>
      <c r="W156" s="39" t="e">
        <f t="shared" si="35"/>
        <v>#N/A</v>
      </c>
      <c r="X156" s="1"/>
      <c r="Y156" s="1"/>
      <c r="Z156" t="e">
        <f>VLOOKUP(G156,'Gold Ornamnet'!$B$4:$E$231,4,FALSE)</f>
        <v>#N/A</v>
      </c>
      <c r="AA156">
        <f>VLOOKUP(G156,'system Report'!$G$1:$Q$219,11,FALSE)</f>
        <v>0</v>
      </c>
      <c r="AB156" t="e">
        <f>VLOOKUP(G156,sys23oct!$H$1:$S$74,11,FALSE)</f>
        <v>#N/A</v>
      </c>
      <c r="AD156" t="e">
        <f t="shared" si="41"/>
        <v>#N/A</v>
      </c>
      <c r="AE156" t="e">
        <f>VLOOKUP(G156,silver!$B$4:$E$117,4,FALSE)</f>
        <v>#N/A</v>
      </c>
      <c r="AF156"/>
      <c r="AG156"/>
      <c r="AH156"/>
      <c r="AI156" t="e">
        <f>AE156=#REF!</f>
        <v>#N/A</v>
      </c>
      <c r="AJ156" t="e">
        <f>VLOOKUP(G156,'Diamond '!$B$4:$E$1048576,4,FALSE)</f>
        <v>#N/A</v>
      </c>
      <c r="AK156">
        <f>VLOOKUP(G156,'system Report'!$G$1:$V$219,15,FALSE)</f>
        <v>0</v>
      </c>
      <c r="AL156"/>
      <c r="AM156"/>
      <c r="AN156" t="e">
        <f t="shared" si="38"/>
        <v>#N/A</v>
      </c>
      <c r="AO156" t="e">
        <f>VLOOKUP(G156,'gold small ornament'!$B$4:$E$288,4,FALSE)</f>
        <v>#N/A</v>
      </c>
      <c r="AP156">
        <f>VLOOKUP(G156,'system Report'!$G:$AF,25,FALSE)</f>
        <v>0</v>
      </c>
      <c r="AQ156"/>
      <c r="AR156"/>
      <c r="AS156" t="e">
        <f t="shared" si="39"/>
        <v>#N/A</v>
      </c>
      <c r="AT156" t="e">
        <f>VLOOKUP(G156,'star gold'!$B$4:$G$265,4,FALSE)</f>
        <v>#N/A</v>
      </c>
      <c r="AU156">
        <f>VLOOKUP(G156,'system Report'!G154:AJ372,27,FALSE)</f>
        <v>0</v>
      </c>
      <c r="AW156" t="e">
        <f t="shared" si="36"/>
        <v>#N/A</v>
      </c>
      <c r="BA156" t="e">
        <f>VLOOKUP(G156,'star silver'!$B$4:$G$93,4,FALSE)</f>
        <v>#N/A</v>
      </c>
      <c r="BB156">
        <f>VLOOKUP(G156,'system Report'!G154:AI372,29,FALSE)</f>
        <v>0</v>
      </c>
      <c r="BD156" t="e">
        <f t="shared" si="37"/>
        <v>#N/A</v>
      </c>
    </row>
    <row r="157" hidden="1" spans="1:56">
      <c r="A157" s="1" t="s">
        <v>58</v>
      </c>
      <c r="B157" s="5" t="s">
        <v>22</v>
      </c>
      <c r="C157" s="1">
        <v>7</v>
      </c>
      <c r="D157" s="10">
        <v>45528</v>
      </c>
      <c r="E157" s="1">
        <v>148</v>
      </c>
      <c r="F157" s="1" t="s">
        <v>241</v>
      </c>
      <c r="G157" s="1">
        <v>2113</v>
      </c>
      <c r="H157" s="1" t="s">
        <v>65</v>
      </c>
      <c r="I157" s="1" t="s">
        <v>88</v>
      </c>
      <c r="J157" s="1">
        <v>269538903</v>
      </c>
      <c r="K157" s="1"/>
      <c r="L157" s="1">
        <v>277375712.42</v>
      </c>
      <c r="M157" s="1"/>
      <c r="N157" s="39">
        <f t="shared" si="40"/>
        <v>102.907487317332</v>
      </c>
      <c r="O157" s="1"/>
      <c r="P157" s="1" t="e">
        <f>VLOOKUP(G157,'Empwise report_aug'!$B$2:$E$248,4,0)</f>
        <v>#N/A</v>
      </c>
      <c r="Q157" s="1"/>
      <c r="R157" s="1"/>
      <c r="S157" s="1"/>
      <c r="T157" s="1" t="e">
        <f>VLOOKUP(G157,'Empwise report_aug'!$B$2:$E$248,3,FALSE)</f>
        <v>#N/A</v>
      </c>
      <c r="U157" s="1"/>
      <c r="V157" s="1"/>
      <c r="W157" s="39" t="e">
        <f t="shared" si="35"/>
        <v>#N/A</v>
      </c>
      <c r="X157" s="1"/>
      <c r="Y157" s="1"/>
      <c r="Z157" t="e">
        <f>VLOOKUP(G157,'Gold Ornamnet'!$B$4:$E$231,4,FALSE)</f>
        <v>#N/A</v>
      </c>
      <c r="AA157">
        <f>VLOOKUP(G157,'system Report'!$G$1:$Q$219,11,FALSE)</f>
        <v>0</v>
      </c>
      <c r="AB157" t="e">
        <f>VLOOKUP(G157,sys23oct!$H$1:$S$74,11,FALSE)</f>
        <v>#N/A</v>
      </c>
      <c r="AD157" t="e">
        <f t="shared" si="41"/>
        <v>#N/A</v>
      </c>
      <c r="AE157" t="e">
        <f>VLOOKUP(G157,silver!$B$4:$E$117,4,FALSE)</f>
        <v>#N/A</v>
      </c>
      <c r="AF157"/>
      <c r="AG157"/>
      <c r="AH157"/>
      <c r="AI157" t="e">
        <f>AE157=#REF!</f>
        <v>#N/A</v>
      </c>
      <c r="AJ157" t="e">
        <f>VLOOKUP(G157,'Diamond '!$B$4:$E$1048576,4,FALSE)</f>
        <v>#N/A</v>
      </c>
      <c r="AK157">
        <f>VLOOKUP(G157,'system Report'!$G$1:$V$219,15,FALSE)</f>
        <v>0</v>
      </c>
      <c r="AL157"/>
      <c r="AM157"/>
      <c r="AN157" t="e">
        <f t="shared" si="38"/>
        <v>#N/A</v>
      </c>
      <c r="AO157" t="e">
        <f>VLOOKUP(G157,'gold small ornament'!$B$4:$E$288,4,FALSE)</f>
        <v>#N/A</v>
      </c>
      <c r="AP157">
        <f>VLOOKUP(G157,'system Report'!$G:$AF,25,FALSE)</f>
        <v>0</v>
      </c>
      <c r="AQ157"/>
      <c r="AR157"/>
      <c r="AS157" t="e">
        <f t="shared" si="39"/>
        <v>#N/A</v>
      </c>
      <c r="AT157" t="e">
        <f>VLOOKUP(G157,'star gold'!$B$4:$G$265,4,FALSE)</f>
        <v>#N/A</v>
      </c>
      <c r="AU157">
        <f>VLOOKUP(G157,'system Report'!G155:AJ373,27,FALSE)</f>
        <v>0</v>
      </c>
      <c r="AW157" t="e">
        <f t="shared" si="36"/>
        <v>#N/A</v>
      </c>
      <c r="BA157" t="e">
        <f>VLOOKUP(G157,'star silver'!$B$4:$G$93,4,FALSE)</f>
        <v>#N/A</v>
      </c>
      <c r="BB157">
        <f>VLOOKUP(G157,'system Report'!G155:AI373,29,FALSE)</f>
        <v>0</v>
      </c>
      <c r="BD157" t="e">
        <f t="shared" si="37"/>
        <v>#N/A</v>
      </c>
    </row>
    <row r="158" hidden="1" spans="1:56">
      <c r="A158" s="1" t="s">
        <v>58</v>
      </c>
      <c r="B158" s="5" t="s">
        <v>22</v>
      </c>
      <c r="C158" s="1">
        <v>7</v>
      </c>
      <c r="D158" s="10">
        <v>45528</v>
      </c>
      <c r="E158" s="1">
        <v>148</v>
      </c>
      <c r="F158" s="1" t="s">
        <v>242</v>
      </c>
      <c r="G158" s="1">
        <v>5164</v>
      </c>
      <c r="H158" s="1" t="s">
        <v>65</v>
      </c>
      <c r="I158" s="1" t="s">
        <v>90</v>
      </c>
      <c r="J158" s="1">
        <v>269538903</v>
      </c>
      <c r="K158" s="1"/>
      <c r="L158" s="1">
        <v>277375712.42</v>
      </c>
      <c r="M158" s="1"/>
      <c r="N158" s="39">
        <f t="shared" si="40"/>
        <v>102.907487317332</v>
      </c>
      <c r="O158" s="1"/>
      <c r="P158" s="1" t="e">
        <f>VLOOKUP(G158,'Empwise report_aug'!$B$2:$E$248,4,0)</f>
        <v>#N/A</v>
      </c>
      <c r="Q158" s="1"/>
      <c r="R158" s="1"/>
      <c r="S158" s="1"/>
      <c r="T158" s="1" t="e">
        <f>VLOOKUP(G158,'Empwise report_aug'!$B$2:$E$248,3,FALSE)</f>
        <v>#N/A</v>
      </c>
      <c r="U158" s="1"/>
      <c r="V158" s="1"/>
      <c r="W158" s="39" t="e">
        <f t="shared" si="35"/>
        <v>#N/A</v>
      </c>
      <c r="X158" s="1"/>
      <c r="Y158" s="1"/>
      <c r="Z158" t="e">
        <f>VLOOKUP(G158,'Gold Ornamnet'!$B$4:$E$231,4,FALSE)</f>
        <v>#N/A</v>
      </c>
      <c r="AA158">
        <f>VLOOKUP(G158,'system Report'!$G$1:$Q$219,11,FALSE)</f>
        <v>0</v>
      </c>
      <c r="AB158" t="e">
        <f>VLOOKUP(G158,sys23oct!$H$1:$S$74,11,FALSE)</f>
        <v>#N/A</v>
      </c>
      <c r="AD158" t="e">
        <f t="shared" si="41"/>
        <v>#N/A</v>
      </c>
      <c r="AE158" t="e">
        <f>VLOOKUP(G158,silver!$B$4:$E$117,4,FALSE)</f>
        <v>#N/A</v>
      </c>
      <c r="AF158"/>
      <c r="AG158"/>
      <c r="AH158"/>
      <c r="AI158" t="e">
        <f>AE158=#REF!</f>
        <v>#N/A</v>
      </c>
      <c r="AJ158" t="e">
        <f>VLOOKUP(G158,'Diamond '!$B$4:$E$1048576,4,FALSE)</f>
        <v>#N/A</v>
      </c>
      <c r="AK158">
        <f>VLOOKUP(G158,'system Report'!$G$1:$V$219,15,FALSE)</f>
        <v>0</v>
      </c>
      <c r="AL158"/>
      <c r="AM158"/>
      <c r="AN158" t="e">
        <f t="shared" si="38"/>
        <v>#N/A</v>
      </c>
      <c r="AO158" t="e">
        <f>VLOOKUP(G158,'gold small ornament'!$B$4:$E$288,4,FALSE)</f>
        <v>#N/A</v>
      </c>
      <c r="AP158">
        <f>VLOOKUP(G158,'system Report'!$G:$AF,25,FALSE)</f>
        <v>0</v>
      </c>
      <c r="AQ158"/>
      <c r="AR158"/>
      <c r="AS158" t="e">
        <f t="shared" si="39"/>
        <v>#N/A</v>
      </c>
      <c r="AT158" t="e">
        <f>VLOOKUP(G158,'star gold'!$B$4:$G$265,4,FALSE)</f>
        <v>#N/A</v>
      </c>
      <c r="AU158">
        <f>VLOOKUP(G158,'system Report'!G156:AJ374,27,FALSE)</f>
        <v>0</v>
      </c>
      <c r="AW158" t="e">
        <f t="shared" si="36"/>
        <v>#N/A</v>
      </c>
      <c r="BA158" t="e">
        <f>VLOOKUP(G158,'star silver'!$B$4:$G$93,4,FALSE)</f>
        <v>#N/A</v>
      </c>
      <c r="BB158">
        <f>VLOOKUP(G158,'system Report'!G156:AI374,29,FALSE)</f>
        <v>0</v>
      </c>
      <c r="BD158" t="e">
        <f t="shared" si="37"/>
        <v>#N/A</v>
      </c>
    </row>
    <row r="159" hidden="1" spans="1:56">
      <c r="A159" s="1" t="s">
        <v>58</v>
      </c>
      <c r="B159" s="5" t="s">
        <v>22</v>
      </c>
      <c r="C159" s="1">
        <v>7</v>
      </c>
      <c r="D159" s="10">
        <v>45528</v>
      </c>
      <c r="E159" s="1">
        <v>148</v>
      </c>
      <c r="F159" s="1" t="s">
        <v>243</v>
      </c>
      <c r="G159" s="1">
        <v>1944</v>
      </c>
      <c r="H159" s="1" t="s">
        <v>97</v>
      </c>
      <c r="I159" s="1" t="s">
        <v>94</v>
      </c>
      <c r="J159" s="1">
        <v>269538903</v>
      </c>
      <c r="K159" s="1"/>
      <c r="L159" s="1">
        <v>277375712.42</v>
      </c>
      <c r="M159" s="1"/>
      <c r="N159" s="39">
        <f t="shared" si="40"/>
        <v>102.907487317332</v>
      </c>
      <c r="O159" s="1"/>
      <c r="P159" s="1" t="e">
        <f>VLOOKUP(G159,'Empwise report_aug'!$B$2:$E$248,4,0)</f>
        <v>#N/A</v>
      </c>
      <c r="Q159" s="1"/>
      <c r="R159" s="1"/>
      <c r="S159" s="1"/>
      <c r="T159" s="1" t="e">
        <f>VLOOKUP(G159,'Empwise report_aug'!$B$2:$E$248,3,FALSE)</f>
        <v>#N/A</v>
      </c>
      <c r="U159" s="1"/>
      <c r="V159" s="1"/>
      <c r="W159" s="39" t="e">
        <f t="shared" si="35"/>
        <v>#N/A</v>
      </c>
      <c r="X159" s="1"/>
      <c r="Y159" s="1"/>
      <c r="Z159" t="e">
        <f>VLOOKUP(G159,'Gold Ornamnet'!$B$4:$E$231,4,FALSE)</f>
        <v>#N/A</v>
      </c>
      <c r="AA159">
        <f>VLOOKUP(G159,'system Report'!$G$1:$Q$219,11,FALSE)</f>
        <v>0</v>
      </c>
      <c r="AB159" t="e">
        <f>VLOOKUP(G159,sys23oct!$H$1:$S$74,11,FALSE)</f>
        <v>#N/A</v>
      </c>
      <c r="AD159" t="e">
        <f t="shared" si="41"/>
        <v>#N/A</v>
      </c>
      <c r="AE159" t="e">
        <f>VLOOKUP(G159,silver!$B$4:$E$117,4,FALSE)</f>
        <v>#N/A</v>
      </c>
      <c r="AF159" s="4">
        <f>VLOOKUP(G159,[1]SIPReport16102024180130!H$1:AB$69,19)</f>
        <v>4384</v>
      </c>
      <c r="AG159" s="4"/>
      <c r="AH159" s="4"/>
      <c r="AI159" t="e">
        <f t="shared" ref="AI159:AI195" si="42">AE159=AF159</f>
        <v>#N/A</v>
      </c>
      <c r="AJ159" t="e">
        <f>VLOOKUP(G159,'Diamond '!$B$4:$E$1048576,4,FALSE)</f>
        <v>#N/A</v>
      </c>
      <c r="AK159">
        <f>VLOOKUP(G159,'system Report'!$G$1:$V$219,15,FALSE)</f>
        <v>0</v>
      </c>
      <c r="AL159" s="4" t="e">
        <f>VLOOKUP(G159,[1]SIPReport16102024180130!H:V,15,FALSE)</f>
        <v>#N/A</v>
      </c>
      <c r="AN159" t="e">
        <f t="shared" ref="AN159:AN195" si="43">AJ159=AL159</f>
        <v>#N/A</v>
      </c>
      <c r="AO159" t="e">
        <f>VLOOKUP(G159,'gold small ornament'!$B$4:$E$288,4,FALSE)</f>
        <v>#N/A</v>
      </c>
      <c r="AP159">
        <f>VLOOKUP(G159,'system Report'!$G:$AF,25,FALSE)</f>
        <v>0</v>
      </c>
      <c r="AQ159" s="4" t="e">
        <f>VLOOKUP(G159,[1]SIPReport16102024180130!H$1:AG$69,25,FALSE)</f>
        <v>#N/A</v>
      </c>
      <c r="AS159" t="e">
        <f t="shared" ref="AS159:AS195" si="44">AO159=AQ159</f>
        <v>#N/A</v>
      </c>
      <c r="AT159" t="e">
        <f>VLOOKUP(G159,'star gold'!$B$4:$G$265,4,FALSE)</f>
        <v>#N/A</v>
      </c>
      <c r="AU159">
        <f>VLOOKUP(G159,'system Report'!G157:AJ375,27,FALSE)</f>
        <v>52.55</v>
      </c>
      <c r="AW159" t="e">
        <f t="shared" si="36"/>
        <v>#N/A</v>
      </c>
      <c r="BA159" t="e">
        <f>VLOOKUP(G159,'star silver'!$B$4:$G$93,4,FALSE)</f>
        <v>#N/A</v>
      </c>
      <c r="BB159">
        <f>VLOOKUP(G159,'system Report'!G157:AI375,29,FALSE)</f>
        <v>0</v>
      </c>
      <c r="BD159" t="e">
        <f t="shared" si="37"/>
        <v>#N/A</v>
      </c>
    </row>
    <row r="160" hidden="1" spans="1:56">
      <c r="A160" s="1" t="s">
        <v>58</v>
      </c>
      <c r="B160" s="5" t="s">
        <v>22</v>
      </c>
      <c r="C160" s="1">
        <v>7</v>
      </c>
      <c r="D160" s="10">
        <v>45528</v>
      </c>
      <c r="E160" s="1">
        <v>148</v>
      </c>
      <c r="F160" s="1" t="s">
        <v>244</v>
      </c>
      <c r="G160" s="1">
        <v>2100</v>
      </c>
      <c r="H160" s="1" t="s">
        <v>97</v>
      </c>
      <c r="I160" s="1" t="s">
        <v>94</v>
      </c>
      <c r="J160" s="1">
        <v>269538903</v>
      </c>
      <c r="K160" s="1"/>
      <c r="L160" s="1">
        <v>277375712.42</v>
      </c>
      <c r="M160" s="1"/>
      <c r="N160" s="39">
        <f t="shared" si="40"/>
        <v>102.907487317332</v>
      </c>
      <c r="O160" s="1"/>
      <c r="P160" s="1" t="e">
        <f>VLOOKUP(G160,'Empwise report_aug'!$B$2:$E$248,4,0)</f>
        <v>#N/A</v>
      </c>
      <c r="Q160" s="1"/>
      <c r="R160" s="1"/>
      <c r="S160" s="1"/>
      <c r="T160" s="1" t="e">
        <f>VLOOKUP(G160,'Empwise report_aug'!$B$2:$E$248,3,FALSE)</f>
        <v>#N/A</v>
      </c>
      <c r="U160" s="1"/>
      <c r="V160" s="1"/>
      <c r="W160" s="39" t="e">
        <f t="shared" si="35"/>
        <v>#N/A</v>
      </c>
      <c r="X160" s="1"/>
      <c r="Y160" s="1"/>
      <c r="Z160" t="e">
        <f>VLOOKUP(G160,'Gold Ornamnet'!$B$4:$E$231,4,FALSE)</f>
        <v>#N/A</v>
      </c>
      <c r="AA160">
        <f>VLOOKUP(G160,'system Report'!$G$1:$Q$219,11,FALSE)</f>
        <v>0</v>
      </c>
      <c r="AB160">
        <f>VLOOKUP(G160,sys23oct!$H$1:$S$74,11,FALSE)</f>
        <v>0</v>
      </c>
      <c r="AD160" t="e">
        <f t="shared" si="41"/>
        <v>#N/A</v>
      </c>
      <c r="AE160" t="e">
        <f>VLOOKUP(G160,silver!$B$4:$E$117,4,FALSE)</f>
        <v>#N/A</v>
      </c>
      <c r="AF160" s="4">
        <f>VLOOKUP(G160,[1]SIPReport16102024180130!H$1:AB$69,19)</f>
        <v>4384</v>
      </c>
      <c r="AG160" s="4"/>
      <c r="AH160" s="4"/>
      <c r="AI160" t="e">
        <f t="shared" si="42"/>
        <v>#N/A</v>
      </c>
      <c r="AJ160">
        <f>VLOOKUP(G160,'Diamond '!$B$4:$E$1048576,4,FALSE)</f>
        <v>0.74</v>
      </c>
      <c r="AK160">
        <f>VLOOKUP(G160,'system Report'!$G$1:$V$219,15,FALSE)</f>
        <v>2.22</v>
      </c>
      <c r="AL160" s="4" t="e">
        <f>VLOOKUP(G160,[1]SIPReport16102024180130!H:V,15,FALSE)</f>
        <v>#N/A</v>
      </c>
      <c r="AN160" t="e">
        <f t="shared" si="43"/>
        <v>#N/A</v>
      </c>
      <c r="AO160">
        <f>VLOOKUP(G160,'gold small ornament'!$B$4:$E$288,4,FALSE)</f>
        <v>222.776</v>
      </c>
      <c r="AP160">
        <f>VLOOKUP(G160,'system Report'!$G:$AF,25,FALSE)</f>
        <v>611.13</v>
      </c>
      <c r="AQ160" s="4" t="e">
        <f>VLOOKUP(G160,[1]SIPReport16102024180130!H$1:AG$69,25,FALSE)</f>
        <v>#N/A</v>
      </c>
      <c r="AS160" t="e">
        <f t="shared" si="44"/>
        <v>#N/A</v>
      </c>
      <c r="AT160">
        <f>VLOOKUP(G160,'star gold'!$B$4:$G$265,4,FALSE)</f>
        <v>27.165</v>
      </c>
      <c r="AU160">
        <f>VLOOKUP(G160,'system Report'!G158:AJ376,27,FALSE)</f>
        <v>388.36</v>
      </c>
      <c r="AW160" t="b">
        <f t="shared" si="36"/>
        <v>0</v>
      </c>
      <c r="BA160" t="e">
        <f>VLOOKUP(G160,'star silver'!$B$4:$G$93,4,FALSE)</f>
        <v>#N/A</v>
      </c>
      <c r="BB160">
        <f>VLOOKUP(G160,'system Report'!G158:AI376,29,FALSE)</f>
        <v>0</v>
      </c>
      <c r="BD160" t="e">
        <f t="shared" si="37"/>
        <v>#N/A</v>
      </c>
    </row>
    <row r="161" hidden="1" spans="1:56">
      <c r="A161" s="1" t="s">
        <v>58</v>
      </c>
      <c r="B161" s="5" t="s">
        <v>22</v>
      </c>
      <c r="C161" s="1">
        <v>7</v>
      </c>
      <c r="D161" s="10">
        <v>45528</v>
      </c>
      <c r="E161" s="1">
        <v>148</v>
      </c>
      <c r="F161" s="1" t="s">
        <v>245</v>
      </c>
      <c r="G161" s="1">
        <v>2102</v>
      </c>
      <c r="H161" s="1" t="s">
        <v>97</v>
      </c>
      <c r="I161" s="1" t="s">
        <v>94</v>
      </c>
      <c r="J161" s="1">
        <v>269538903</v>
      </c>
      <c r="K161" s="1"/>
      <c r="L161" s="1">
        <v>277375712.42</v>
      </c>
      <c r="M161" s="1"/>
      <c r="N161" s="39">
        <f t="shared" si="40"/>
        <v>102.907487317332</v>
      </c>
      <c r="O161" s="1"/>
      <c r="P161" s="1" t="e">
        <f>VLOOKUP(G161,'Empwise report_aug'!$B$2:$E$248,4,0)</f>
        <v>#N/A</v>
      </c>
      <c r="Q161" s="1"/>
      <c r="R161" s="1"/>
      <c r="S161" s="1"/>
      <c r="T161" s="1" t="e">
        <f>VLOOKUP(G161,'Empwise report_aug'!$B$2:$E$248,3,FALSE)</f>
        <v>#N/A</v>
      </c>
      <c r="U161" s="1"/>
      <c r="V161" s="1"/>
      <c r="W161" s="39" t="e">
        <f t="shared" si="35"/>
        <v>#N/A</v>
      </c>
      <c r="X161" s="1"/>
      <c r="Y161" s="1"/>
      <c r="Z161" t="e">
        <f>VLOOKUP(G161,'Gold Ornamnet'!$B$4:$E$231,4,FALSE)</f>
        <v>#N/A</v>
      </c>
      <c r="AA161">
        <f>VLOOKUP(G161,'system Report'!$G$1:$Q$219,11,FALSE)</f>
        <v>0</v>
      </c>
      <c r="AB161">
        <f>VLOOKUP(G161,sys23oct!$H$1:$S$74,11,FALSE)</f>
        <v>0</v>
      </c>
      <c r="AD161" t="e">
        <f t="shared" si="41"/>
        <v>#N/A</v>
      </c>
      <c r="AE161" t="e">
        <f>VLOOKUP(G161,silver!$B$4:$E$117,4,FALSE)</f>
        <v>#N/A</v>
      </c>
      <c r="AF161" s="4">
        <f>VLOOKUP(G161,[1]SIPReport16102024180130!H$1:AB$69,19)</f>
        <v>4384</v>
      </c>
      <c r="AG161" s="4"/>
      <c r="AH161" s="4"/>
      <c r="AI161" t="e">
        <f t="shared" si="42"/>
        <v>#N/A</v>
      </c>
      <c r="AJ161">
        <f>VLOOKUP(G161,'Diamond '!$B$4:$E$1048576,4,FALSE)</f>
        <v>0.44</v>
      </c>
      <c r="AK161">
        <f>VLOOKUP(G161,'system Report'!$G$1:$V$219,15,FALSE)</f>
        <v>1.32</v>
      </c>
      <c r="AL161" s="4" t="e">
        <f>VLOOKUP(G161,[1]SIPReport16102024180130!H:V,15,FALSE)</f>
        <v>#N/A</v>
      </c>
      <c r="AN161" t="e">
        <f t="shared" si="43"/>
        <v>#N/A</v>
      </c>
      <c r="AO161">
        <f>VLOOKUP(G161,'gold small ornament'!$B$4:$E$288,4,FALSE)</f>
        <v>112.052</v>
      </c>
      <c r="AP161">
        <f>VLOOKUP(G161,'system Report'!$G:$AF,25,FALSE)</f>
        <v>301.62</v>
      </c>
      <c r="AQ161" s="4" t="e">
        <f>VLOOKUP(G161,[1]SIPReport16102024180130!H$1:AG$69,25,FALSE)</f>
        <v>#N/A</v>
      </c>
      <c r="AS161" t="e">
        <f t="shared" si="44"/>
        <v>#N/A</v>
      </c>
      <c r="AT161">
        <f>VLOOKUP(G161,'star gold'!$B$4:$G$265,4,FALSE)</f>
        <v>21.03</v>
      </c>
      <c r="AU161">
        <f>VLOOKUP(G161,'system Report'!G159:AJ377,27,FALSE)</f>
        <v>245.61</v>
      </c>
      <c r="AW161" t="b">
        <f t="shared" si="36"/>
        <v>0</v>
      </c>
      <c r="BA161" t="e">
        <f>VLOOKUP(G161,'star silver'!$B$4:$G$93,4,FALSE)</f>
        <v>#N/A</v>
      </c>
      <c r="BB161">
        <f>VLOOKUP(G161,'system Report'!G159:AI377,29,FALSE)</f>
        <v>0</v>
      </c>
      <c r="BD161" t="e">
        <f t="shared" si="37"/>
        <v>#N/A</v>
      </c>
    </row>
    <row r="162" hidden="1" spans="1:56">
      <c r="A162" s="1" t="s">
        <v>58</v>
      </c>
      <c r="B162" s="5" t="s">
        <v>22</v>
      </c>
      <c r="C162" s="1">
        <v>7</v>
      </c>
      <c r="D162" s="10">
        <v>45528</v>
      </c>
      <c r="E162" s="1">
        <v>148</v>
      </c>
      <c r="F162" s="1" t="s">
        <v>246</v>
      </c>
      <c r="G162" s="1">
        <v>2171</v>
      </c>
      <c r="H162" s="1" t="s">
        <v>93</v>
      </c>
      <c r="I162" s="1" t="s">
        <v>94</v>
      </c>
      <c r="J162" s="1">
        <v>269538903</v>
      </c>
      <c r="K162" s="1"/>
      <c r="L162" s="1">
        <v>277375712.42</v>
      </c>
      <c r="M162" s="1"/>
      <c r="N162" s="39">
        <f t="shared" si="40"/>
        <v>102.907487317332</v>
      </c>
      <c r="O162" s="1"/>
      <c r="P162" s="1">
        <f>VLOOKUP(G162,'Empwise report_aug'!$B$2:$E$248,4,0)</f>
        <v>11416219.174</v>
      </c>
      <c r="Q162" s="1"/>
      <c r="R162" s="1"/>
      <c r="S162" s="1"/>
      <c r="T162" s="1">
        <f>VLOOKUP(G162,'Empwise report_aug'!$B$2:$E$248,3,FALSE)</f>
        <v>9185818.34</v>
      </c>
      <c r="U162" s="1"/>
      <c r="V162" s="1"/>
      <c r="W162" s="39">
        <f t="shared" si="35"/>
        <v>80.4628765442796</v>
      </c>
      <c r="X162" s="1"/>
      <c r="Y162" s="1"/>
      <c r="Z162">
        <f>VLOOKUP(G162,'Gold Ornamnet'!$B$4:$E$231,4,FALSE)</f>
        <v>563.6</v>
      </c>
      <c r="AA162">
        <f>VLOOKUP(G162,'system Report'!$G$1:$Q$219,11,FALSE)</f>
        <v>0</v>
      </c>
      <c r="AB162">
        <f>VLOOKUP(G162,sys23oct!$H$1:$S$74,11,FALSE)</f>
        <v>563.6</v>
      </c>
      <c r="AD162" t="b">
        <f t="shared" si="41"/>
        <v>0</v>
      </c>
      <c r="AE162" t="e">
        <f>VLOOKUP(G162,silver!$B$4:$E$117,4,FALSE)</f>
        <v>#N/A</v>
      </c>
      <c r="AF162" s="4">
        <f>VLOOKUP(G162,[1]SIPReport16102024180130!H$1:AB$69,19)</f>
        <v>4384</v>
      </c>
      <c r="AG162" s="4"/>
      <c r="AH162" s="4"/>
      <c r="AI162" t="e">
        <f t="shared" si="42"/>
        <v>#N/A</v>
      </c>
      <c r="AJ162">
        <f>VLOOKUP(G162,'Diamond '!$B$4:$E$1048576,4,FALSE)</f>
        <v>5.13</v>
      </c>
      <c r="AK162">
        <f>VLOOKUP(G162,'system Report'!$G$1:$V$219,15,FALSE)</f>
        <v>15.39</v>
      </c>
      <c r="AL162" s="4" t="e">
        <f>VLOOKUP(G162,[1]SIPReport16102024180130!H:V,15,FALSE)</f>
        <v>#N/A</v>
      </c>
      <c r="AN162" t="e">
        <f t="shared" si="43"/>
        <v>#N/A</v>
      </c>
      <c r="AO162">
        <f>VLOOKUP(G162,'gold small ornament'!$B$4:$E$288,4,FALSE)</f>
        <v>18.09</v>
      </c>
      <c r="AP162">
        <f>VLOOKUP(G162,'system Report'!$G:$AF,25,FALSE)</f>
        <v>54.27</v>
      </c>
      <c r="AQ162" s="4" t="e">
        <f>VLOOKUP(G162,[1]SIPReport16102024180130!H$1:AG$69,25,FALSE)</f>
        <v>#N/A</v>
      </c>
      <c r="AS162" t="e">
        <f t="shared" si="44"/>
        <v>#N/A</v>
      </c>
      <c r="AT162">
        <f>VLOOKUP(G162,'star gold'!$B$4:$G$265,4,FALSE)</f>
        <v>142.93</v>
      </c>
      <c r="AU162">
        <f>VLOOKUP(G162,'system Report'!G160:AJ378,27,FALSE)</f>
        <v>1398.01</v>
      </c>
      <c r="AW162" t="b">
        <f t="shared" si="36"/>
        <v>0</v>
      </c>
      <c r="BA162" t="e">
        <f>VLOOKUP(G162,'star silver'!$B$4:$G$93,4,FALSE)</f>
        <v>#N/A</v>
      </c>
      <c r="BB162">
        <f>VLOOKUP(G162,'system Report'!G160:AI378,29,FALSE)</f>
        <v>0</v>
      </c>
      <c r="BD162" t="e">
        <f t="shared" si="37"/>
        <v>#N/A</v>
      </c>
    </row>
    <row r="163" hidden="1" spans="1:56">
      <c r="A163" s="1" t="s">
        <v>58</v>
      </c>
      <c r="B163" s="5" t="s">
        <v>22</v>
      </c>
      <c r="C163" s="1">
        <v>7</v>
      </c>
      <c r="D163" s="10">
        <v>45528</v>
      </c>
      <c r="E163" s="1">
        <v>148</v>
      </c>
      <c r="F163" s="1" t="s">
        <v>247</v>
      </c>
      <c r="G163" s="1">
        <v>2798</v>
      </c>
      <c r="H163" s="1" t="s">
        <v>97</v>
      </c>
      <c r="I163" s="1" t="s">
        <v>94</v>
      </c>
      <c r="J163" s="1">
        <v>269538903</v>
      </c>
      <c r="K163" s="1"/>
      <c r="L163" s="1">
        <v>277375712.42</v>
      </c>
      <c r="M163" s="1"/>
      <c r="N163" s="39">
        <f t="shared" si="40"/>
        <v>102.907487317332</v>
      </c>
      <c r="O163" s="1"/>
      <c r="P163" s="1">
        <f>VLOOKUP(G163,'Empwise report_aug'!$B$2:$E$248,4,0)</f>
        <v>9512169.6516</v>
      </c>
      <c r="Q163" s="1"/>
      <c r="R163" s="1"/>
      <c r="S163" s="1"/>
      <c r="T163" s="1">
        <f>VLOOKUP(G163,'Empwise report_aug'!$B$2:$E$248,3,FALSE)</f>
        <v>10700098.88</v>
      </c>
      <c r="U163" s="1"/>
      <c r="V163" s="1"/>
      <c r="W163" s="39">
        <f t="shared" si="35"/>
        <v>112.488520200018</v>
      </c>
      <c r="X163" s="1"/>
      <c r="Y163" s="1"/>
      <c r="Z163">
        <f>VLOOKUP(G163,'Gold Ornamnet'!$B$4:$E$231,4,FALSE)</f>
        <v>686.57</v>
      </c>
      <c r="AA163">
        <f>VLOOKUP(G163,'system Report'!$G$1:$Q$219,11,FALSE)</f>
        <v>0</v>
      </c>
      <c r="AB163">
        <f>VLOOKUP(G163,sys23oct!$H$1:$S$74,11,FALSE)</f>
        <v>686.57</v>
      </c>
      <c r="AD163" t="b">
        <f t="shared" si="41"/>
        <v>0</v>
      </c>
      <c r="AE163" t="e">
        <f>VLOOKUP(G163,silver!$B$4:$E$117,4,FALSE)</f>
        <v>#N/A</v>
      </c>
      <c r="AF163" s="4">
        <f>VLOOKUP(G163,[1]SIPReport16102024180130!H$1:AB$69,19)</f>
        <v>0</v>
      </c>
      <c r="AG163" s="4"/>
      <c r="AH163" s="4"/>
      <c r="AI163" t="e">
        <f t="shared" si="42"/>
        <v>#N/A</v>
      </c>
      <c r="AJ163">
        <f>VLOOKUP(G163,'Diamond '!$B$4:$E$1048576,4,FALSE)</f>
        <v>10.15</v>
      </c>
      <c r="AK163">
        <f>VLOOKUP(G163,'system Report'!$G$1:$V$219,15,FALSE)</f>
        <v>30.45</v>
      </c>
      <c r="AL163" s="4" t="e">
        <f>VLOOKUP(G163,[1]SIPReport16102024180130!H:V,15,FALSE)</f>
        <v>#N/A</v>
      </c>
      <c r="AN163" t="e">
        <f t="shared" si="43"/>
        <v>#N/A</v>
      </c>
      <c r="AO163">
        <f>VLOOKUP(G163,'gold small ornament'!$B$4:$E$288,4,FALSE)</f>
        <v>16.333</v>
      </c>
      <c r="AP163">
        <f>VLOOKUP(G163,'system Report'!$G:$AF,25,FALSE)</f>
        <v>48.99</v>
      </c>
      <c r="AQ163" s="4" t="e">
        <f>VLOOKUP(G163,[1]SIPReport16102024180130!H$1:AG$69,25,FALSE)</f>
        <v>#N/A</v>
      </c>
      <c r="AS163" t="e">
        <f t="shared" si="44"/>
        <v>#N/A</v>
      </c>
      <c r="AT163">
        <f>VLOOKUP(G163,'star gold'!$B$4:$G$265,4,FALSE)</f>
        <v>84.272</v>
      </c>
      <c r="AU163">
        <f>VLOOKUP(G163,'system Report'!G161:AJ379,27,FALSE)</f>
        <v>1831.95</v>
      </c>
      <c r="AW163" t="b">
        <f t="shared" si="36"/>
        <v>0</v>
      </c>
      <c r="BA163" t="e">
        <f>VLOOKUP(G163,'star silver'!$B$4:$G$93,4,FALSE)</f>
        <v>#N/A</v>
      </c>
      <c r="BB163">
        <f>VLOOKUP(G163,'system Report'!G161:AI379,29,FALSE)</f>
        <v>0</v>
      </c>
      <c r="BD163" t="e">
        <f t="shared" si="37"/>
        <v>#N/A</v>
      </c>
    </row>
    <row r="164" hidden="1" spans="1:56">
      <c r="A164" s="1" t="s">
        <v>58</v>
      </c>
      <c r="B164" s="5" t="s">
        <v>22</v>
      </c>
      <c r="C164" s="1">
        <v>7</v>
      </c>
      <c r="D164" s="10">
        <v>45528</v>
      </c>
      <c r="E164" s="1">
        <v>148</v>
      </c>
      <c r="F164" s="1" t="s">
        <v>248</v>
      </c>
      <c r="G164" s="1">
        <v>3080</v>
      </c>
      <c r="H164" s="1" t="s">
        <v>97</v>
      </c>
      <c r="I164" s="1" t="s">
        <v>94</v>
      </c>
      <c r="J164" s="1">
        <v>269538903</v>
      </c>
      <c r="K164" s="1"/>
      <c r="L164" s="1">
        <v>277375712.42</v>
      </c>
      <c r="M164" s="1"/>
      <c r="N164" s="39">
        <f t="shared" si="40"/>
        <v>102.907487317332</v>
      </c>
      <c r="O164" s="1"/>
      <c r="P164" s="1">
        <f>VLOOKUP(G164,'Empwise report_aug'!$B$2:$E$248,4,0)</f>
        <v>9512169.6516</v>
      </c>
      <c r="Q164" s="1"/>
      <c r="R164" s="1"/>
      <c r="S164" s="1"/>
      <c r="T164" s="1">
        <f>VLOOKUP(G164,'Empwise report_aug'!$B$2:$E$248,3,FALSE)</f>
        <v>10934435.64</v>
      </c>
      <c r="U164" s="1"/>
      <c r="V164" s="1"/>
      <c r="W164" s="39">
        <f t="shared" si="35"/>
        <v>114.952067093975</v>
      </c>
      <c r="X164" s="1"/>
      <c r="Y164" s="1"/>
      <c r="Z164">
        <f>VLOOKUP(G164,'Gold Ornamnet'!$B$4:$E$231,4,FALSE)</f>
        <v>759.405</v>
      </c>
      <c r="AA164">
        <f>VLOOKUP(G164,'system Report'!$G$1:$Q$219,11,FALSE)</f>
        <v>0</v>
      </c>
      <c r="AB164">
        <f>VLOOKUP(G164,sys23oct!$H$1:$S$74,11,FALSE)</f>
        <v>744.74</v>
      </c>
      <c r="AD164" t="b">
        <f t="shared" si="41"/>
        <v>0</v>
      </c>
      <c r="AE164" t="e">
        <f>VLOOKUP(G164,silver!$B$4:$E$117,4,FALSE)</f>
        <v>#N/A</v>
      </c>
      <c r="AF164" s="4">
        <f>VLOOKUP(G164,[1]SIPReport16102024180130!H$1:AB$69,19)</f>
        <v>0</v>
      </c>
      <c r="AG164" s="4"/>
      <c r="AH164" s="4"/>
      <c r="AI164" t="e">
        <f t="shared" si="42"/>
        <v>#N/A</v>
      </c>
      <c r="AJ164">
        <f>VLOOKUP(G164,'Diamond '!$B$4:$E$1048576,4,FALSE)</f>
        <v>2.6</v>
      </c>
      <c r="AK164">
        <f>VLOOKUP(G164,'system Report'!$G$1:$V$219,15,FALSE)</f>
        <v>7.8</v>
      </c>
      <c r="AL164" s="4" t="e">
        <f>VLOOKUP(G164,[1]SIPReport16102024180130!H:V,15,FALSE)</f>
        <v>#N/A</v>
      </c>
      <c r="AN164" t="e">
        <f t="shared" si="43"/>
        <v>#N/A</v>
      </c>
      <c r="AO164">
        <f>VLOOKUP(G164,'gold small ornament'!$B$4:$E$288,4,FALSE)</f>
        <v>9.7</v>
      </c>
      <c r="AP164">
        <f>VLOOKUP(G164,'system Report'!$G:$AF,25,FALSE)</f>
        <v>26.94</v>
      </c>
      <c r="AQ164" s="4" t="e">
        <f>VLOOKUP(G164,[1]SIPReport16102024180130!H$1:AG$69,25,FALSE)</f>
        <v>#N/A</v>
      </c>
      <c r="AS164" t="e">
        <f t="shared" si="44"/>
        <v>#N/A</v>
      </c>
      <c r="AT164">
        <f>VLOOKUP(G164,'star gold'!$B$4:$G$265,4,FALSE)</f>
        <v>89.3</v>
      </c>
      <c r="AU164">
        <f>VLOOKUP(G164,'system Report'!G162:AJ380,27,FALSE)</f>
        <v>1660.61</v>
      </c>
      <c r="AW164" t="b">
        <f t="shared" si="36"/>
        <v>0</v>
      </c>
      <c r="BA164" t="e">
        <f>VLOOKUP(G164,'star silver'!$B$4:$G$93,4,FALSE)</f>
        <v>#N/A</v>
      </c>
      <c r="BB164">
        <f>VLOOKUP(G164,'system Report'!G162:AI380,29,FALSE)</f>
        <v>0</v>
      </c>
      <c r="BD164" t="e">
        <f t="shared" si="37"/>
        <v>#N/A</v>
      </c>
    </row>
    <row r="165" hidden="1" spans="1:56">
      <c r="A165" s="1" t="s">
        <v>58</v>
      </c>
      <c r="B165" s="5" t="s">
        <v>22</v>
      </c>
      <c r="C165" s="1">
        <v>7</v>
      </c>
      <c r="D165" s="10">
        <v>45528</v>
      </c>
      <c r="E165" s="1">
        <v>148</v>
      </c>
      <c r="F165" s="1" t="s">
        <v>249</v>
      </c>
      <c r="G165" s="1">
        <v>3213</v>
      </c>
      <c r="H165" s="1" t="s">
        <v>93</v>
      </c>
      <c r="I165" s="1" t="s">
        <v>94</v>
      </c>
      <c r="J165" s="1">
        <v>269538903</v>
      </c>
      <c r="K165" s="1"/>
      <c r="L165" s="1">
        <v>277375712.42</v>
      </c>
      <c r="M165" s="1"/>
      <c r="N165" s="39">
        <f t="shared" si="40"/>
        <v>102.907487317332</v>
      </c>
      <c r="O165" s="1"/>
      <c r="P165" s="1">
        <f>VLOOKUP(G165,'Empwise report_aug'!$B$2:$E$248,4,0)</f>
        <v>11416219.174</v>
      </c>
      <c r="Q165" s="1"/>
      <c r="R165" s="1"/>
      <c r="S165" s="1"/>
      <c r="T165" s="1">
        <f>VLOOKUP(G165,'Empwise report_aug'!$B$2:$E$248,3,FALSE)</f>
        <v>3469863.54</v>
      </c>
      <c r="U165" s="1"/>
      <c r="V165" s="1"/>
      <c r="W165" s="39">
        <f t="shared" si="35"/>
        <v>30.3941566565442</v>
      </c>
      <c r="X165" s="1"/>
      <c r="Y165" s="1"/>
      <c r="Z165">
        <f>VLOOKUP(G165,'Gold Ornamnet'!$B$4:$E$231,4,FALSE)</f>
        <v>85.77</v>
      </c>
      <c r="AA165">
        <f>VLOOKUP(G165,'system Report'!$G$1:$Q$219,11,FALSE)</f>
        <v>0</v>
      </c>
      <c r="AB165">
        <f>VLOOKUP(G165,sys23oct!$H$1:$S$74,11,FALSE)</f>
        <v>85.77</v>
      </c>
      <c r="AD165" t="b">
        <f t="shared" si="41"/>
        <v>0</v>
      </c>
      <c r="AE165" t="e">
        <f>VLOOKUP(G165,silver!$B$4:$E$117,4,FALSE)</f>
        <v>#N/A</v>
      </c>
      <c r="AF165" s="4">
        <f>VLOOKUP(G165,[1]SIPReport16102024180130!H$1:AB$69,19)</f>
        <v>0</v>
      </c>
      <c r="AG165" s="4"/>
      <c r="AH165" s="4"/>
      <c r="AI165" t="e">
        <f t="shared" si="42"/>
        <v>#N/A</v>
      </c>
      <c r="AJ165">
        <f>VLOOKUP(G165,'Diamond '!$B$4:$E$1048576,4,FALSE)</f>
        <v>1.44</v>
      </c>
      <c r="AK165">
        <f>VLOOKUP(G165,'system Report'!$G$1:$V$219,15,FALSE)</f>
        <v>4.32</v>
      </c>
      <c r="AL165" s="4" t="e">
        <f>VLOOKUP(G165,[1]SIPReport16102024180130!H:V,15,FALSE)</f>
        <v>#N/A</v>
      </c>
      <c r="AN165" t="e">
        <f t="shared" si="43"/>
        <v>#N/A</v>
      </c>
      <c r="AO165">
        <f>VLOOKUP(G165,'gold small ornament'!$B$4:$E$288,4,FALSE)</f>
        <v>0.202</v>
      </c>
      <c r="AP165">
        <f>VLOOKUP(G165,'system Report'!$G:$AF,25,FALSE)</f>
        <v>0.6</v>
      </c>
      <c r="AQ165" s="4" t="e">
        <f>VLOOKUP(G165,[1]SIPReport16102024180130!H$1:AG$69,25,FALSE)</f>
        <v>#N/A</v>
      </c>
      <c r="AS165" t="e">
        <f t="shared" si="44"/>
        <v>#N/A</v>
      </c>
      <c r="AT165">
        <f>VLOOKUP(G165,'star gold'!$B$4:$G$265,4,FALSE)</f>
        <v>40.68</v>
      </c>
      <c r="AU165">
        <f>VLOOKUP(G165,'system Report'!G163:AJ381,27,FALSE)</f>
        <v>546.74</v>
      </c>
      <c r="AW165" t="b">
        <f t="shared" si="36"/>
        <v>0</v>
      </c>
      <c r="BA165" t="e">
        <f>VLOOKUP(G165,'star silver'!$B$4:$G$93,4,FALSE)</f>
        <v>#N/A</v>
      </c>
      <c r="BB165">
        <f>VLOOKUP(G165,'system Report'!G163:AI381,29,FALSE)</f>
        <v>0</v>
      </c>
      <c r="BD165" t="e">
        <f t="shared" si="37"/>
        <v>#N/A</v>
      </c>
    </row>
    <row r="166" hidden="1" spans="1:56">
      <c r="A166" s="1" t="s">
        <v>58</v>
      </c>
      <c r="B166" s="5" t="s">
        <v>22</v>
      </c>
      <c r="C166" s="1">
        <v>7</v>
      </c>
      <c r="D166" s="10">
        <v>45528</v>
      </c>
      <c r="E166" s="1">
        <v>148</v>
      </c>
      <c r="F166" s="1" t="s">
        <v>250</v>
      </c>
      <c r="G166" s="1">
        <v>3720</v>
      </c>
      <c r="H166" s="1" t="s">
        <v>97</v>
      </c>
      <c r="I166" s="1" t="s">
        <v>94</v>
      </c>
      <c r="J166" s="1">
        <v>269538903</v>
      </c>
      <c r="K166" s="1"/>
      <c r="L166" s="1">
        <v>277375712.42</v>
      </c>
      <c r="M166" s="1"/>
      <c r="N166" s="39">
        <f t="shared" si="40"/>
        <v>102.907487317332</v>
      </c>
      <c r="O166" s="1"/>
      <c r="P166" s="1">
        <f>VLOOKUP(G166,'Empwise report_aug'!$B$2:$E$248,4,0)</f>
        <v>9512169.6516</v>
      </c>
      <c r="Q166" s="1"/>
      <c r="R166" s="1"/>
      <c r="S166" s="1"/>
      <c r="T166" s="1">
        <f>VLOOKUP(G166,'Empwise report_aug'!$B$2:$E$248,3,FALSE)</f>
        <v>11542301.48</v>
      </c>
      <c r="U166" s="1"/>
      <c r="V166" s="1"/>
      <c r="W166" s="39">
        <f t="shared" si="35"/>
        <v>121.342468677044</v>
      </c>
      <c r="X166" s="1"/>
      <c r="Y166" s="1"/>
      <c r="Z166">
        <f>VLOOKUP(G166,'Gold Ornamnet'!$B$4:$E$231,4,FALSE)</f>
        <v>841.89</v>
      </c>
      <c r="AA166">
        <f>VLOOKUP(G166,'system Report'!$G$1:$Q$219,11,FALSE)</f>
        <v>0</v>
      </c>
      <c r="AB166">
        <f>VLOOKUP(G166,sys23oct!$H$1:$S$74,11,FALSE)</f>
        <v>841.89</v>
      </c>
      <c r="AD166" t="b">
        <f t="shared" si="41"/>
        <v>0</v>
      </c>
      <c r="AE166" t="e">
        <f>VLOOKUP(G166,silver!$B$4:$E$117,4,FALSE)</f>
        <v>#N/A</v>
      </c>
      <c r="AF166" s="4">
        <f>VLOOKUP(G166,[1]SIPReport16102024180130!H$1:AB$69,19)</f>
        <v>0</v>
      </c>
      <c r="AG166" s="4"/>
      <c r="AH166" s="4"/>
      <c r="AI166" t="e">
        <f t="shared" si="42"/>
        <v>#N/A</v>
      </c>
      <c r="AJ166">
        <f>VLOOKUP(G166,'Diamond '!$B$4:$E$1048576,4,FALSE)</f>
        <v>5.56</v>
      </c>
      <c r="AK166">
        <f>VLOOKUP(G166,'system Report'!$G$1:$V$219,15,FALSE)</f>
        <v>16.68</v>
      </c>
      <c r="AL166" s="4" t="e">
        <f>VLOOKUP(G166,[1]SIPReport16102024180130!H:V,15,FALSE)</f>
        <v>#N/A</v>
      </c>
      <c r="AN166" t="e">
        <f t="shared" si="43"/>
        <v>#N/A</v>
      </c>
      <c r="AO166">
        <f>VLOOKUP(G166,'gold small ornament'!$B$4:$E$288,4,FALSE)</f>
        <v>10.28</v>
      </c>
      <c r="AP166">
        <f>VLOOKUP(G166,'system Report'!$G:$AF,25,FALSE)</f>
        <v>30.84</v>
      </c>
      <c r="AQ166" s="4" t="e">
        <f>VLOOKUP(G166,[1]SIPReport16102024180130!H$1:AG$69,25,FALSE)</f>
        <v>#N/A</v>
      </c>
      <c r="AS166" t="e">
        <f t="shared" si="44"/>
        <v>#N/A</v>
      </c>
      <c r="AT166">
        <f>VLOOKUP(G166,'star gold'!$B$4:$G$265,4,FALSE)</f>
        <v>129.742</v>
      </c>
      <c r="AU166">
        <f>VLOOKUP(G166,'system Report'!G164:AJ382,27,FALSE)</f>
        <v>1849.89</v>
      </c>
      <c r="AW166" t="b">
        <f t="shared" si="36"/>
        <v>0</v>
      </c>
      <c r="BA166" t="e">
        <f>VLOOKUP(G166,'star silver'!$B$4:$G$93,4,FALSE)</f>
        <v>#N/A</v>
      </c>
      <c r="BB166">
        <f>VLOOKUP(G166,'system Report'!G164:AI382,29,FALSE)</f>
        <v>0</v>
      </c>
      <c r="BD166" t="e">
        <f t="shared" si="37"/>
        <v>#N/A</v>
      </c>
    </row>
    <row r="167" hidden="1" spans="1:56">
      <c r="A167" s="1" t="s">
        <v>58</v>
      </c>
      <c r="B167" s="5" t="s">
        <v>22</v>
      </c>
      <c r="C167" s="1">
        <v>7</v>
      </c>
      <c r="D167" s="10">
        <v>45528</v>
      </c>
      <c r="E167" s="1">
        <v>148</v>
      </c>
      <c r="F167" s="1" t="s">
        <v>251</v>
      </c>
      <c r="G167" s="1">
        <v>4472</v>
      </c>
      <c r="H167" s="1" t="s">
        <v>93</v>
      </c>
      <c r="I167" s="1" t="s">
        <v>94</v>
      </c>
      <c r="J167" s="1">
        <v>269538903</v>
      </c>
      <c r="K167" s="1"/>
      <c r="L167" s="1">
        <v>277375712.42</v>
      </c>
      <c r="M167" s="1"/>
      <c r="N167" s="39">
        <f t="shared" si="40"/>
        <v>102.907487317332</v>
      </c>
      <c r="O167" s="1"/>
      <c r="P167" s="1">
        <f>VLOOKUP(G167,'Empwise report_aug'!$B$2:$E$248,4,0)</f>
        <v>11416219.174</v>
      </c>
      <c r="Q167" s="1"/>
      <c r="R167" s="1"/>
      <c r="S167" s="1"/>
      <c r="T167" s="1">
        <f>VLOOKUP(G167,'Empwise report_aug'!$B$2:$E$248,3,FALSE)</f>
        <v>11454224.72</v>
      </c>
      <c r="U167" s="1"/>
      <c r="V167" s="1"/>
      <c r="W167" s="39">
        <f t="shared" si="35"/>
        <v>100.332908342252</v>
      </c>
      <c r="X167" s="1"/>
      <c r="Y167" s="1"/>
      <c r="Z167">
        <f>VLOOKUP(G167,'Gold Ornamnet'!$B$4:$E$231,4,FALSE)</f>
        <v>501.56</v>
      </c>
      <c r="AA167">
        <f>VLOOKUP(G167,'system Report'!$G$1:$Q$219,11,FALSE)</f>
        <v>0</v>
      </c>
      <c r="AB167">
        <f>VLOOKUP(G167,sys23oct!$H$1:$S$74,11,FALSE)</f>
        <v>501.56</v>
      </c>
      <c r="AD167" t="b">
        <f t="shared" si="41"/>
        <v>0</v>
      </c>
      <c r="AE167" t="e">
        <f>VLOOKUP(G167,silver!$B$4:$E$117,4,FALSE)</f>
        <v>#N/A</v>
      </c>
      <c r="AF167" s="4">
        <f>VLOOKUP(G167,[1]SIPReport16102024180130!H$1:AB$69,19)</f>
        <v>0</v>
      </c>
      <c r="AG167" s="4"/>
      <c r="AH167" s="4"/>
      <c r="AI167" t="e">
        <f t="shared" si="42"/>
        <v>#N/A</v>
      </c>
      <c r="AJ167">
        <f>VLOOKUP(G167,'Diamond '!$B$4:$E$1048576,4,FALSE)</f>
        <v>8.79</v>
      </c>
      <c r="AK167">
        <f>VLOOKUP(G167,'system Report'!$G$1:$V$219,15,FALSE)</f>
        <v>26.37</v>
      </c>
      <c r="AL167" s="4" t="e">
        <f>VLOOKUP(G167,[1]SIPReport16102024180130!H:V,15,FALSE)</f>
        <v>#N/A</v>
      </c>
      <c r="AN167" t="e">
        <f t="shared" si="43"/>
        <v>#N/A</v>
      </c>
      <c r="AO167">
        <f>VLOOKUP(G167,'gold small ornament'!$B$4:$E$288,4,FALSE)</f>
        <v>24.93</v>
      </c>
      <c r="AP167">
        <f>VLOOKUP(G167,'system Report'!$G:$AF,25,FALSE)</f>
        <v>70.17</v>
      </c>
      <c r="AQ167" s="4" t="e">
        <f>VLOOKUP(G167,[1]SIPReport16102024180130!H$1:AG$69,25,FALSE)</f>
        <v>#N/A</v>
      </c>
      <c r="AS167" t="e">
        <f t="shared" si="44"/>
        <v>#N/A</v>
      </c>
      <c r="AT167">
        <f>VLOOKUP(G167,'star gold'!$B$4:$G$265,4,FALSE)</f>
        <v>144.95</v>
      </c>
      <c r="AU167">
        <f>VLOOKUP(G167,'system Report'!G165:AJ383,27,FALSE)</f>
        <v>1777.19</v>
      </c>
      <c r="AW167" t="b">
        <f t="shared" si="36"/>
        <v>0</v>
      </c>
      <c r="BA167" t="e">
        <f>VLOOKUP(G167,'star silver'!$B$4:$G$93,4,FALSE)</f>
        <v>#N/A</v>
      </c>
      <c r="BB167">
        <f>VLOOKUP(G167,'system Report'!G165:AI383,29,FALSE)</f>
        <v>0</v>
      </c>
      <c r="BD167" t="e">
        <f t="shared" si="37"/>
        <v>#N/A</v>
      </c>
    </row>
    <row r="168" hidden="1" spans="1:56">
      <c r="A168" s="1" t="s">
        <v>58</v>
      </c>
      <c r="B168" s="5" t="s">
        <v>22</v>
      </c>
      <c r="C168" s="1">
        <v>7</v>
      </c>
      <c r="D168" s="10">
        <v>45528</v>
      </c>
      <c r="E168" s="1">
        <v>148</v>
      </c>
      <c r="F168" s="1" t="s">
        <v>252</v>
      </c>
      <c r="G168" s="1">
        <v>4649</v>
      </c>
      <c r="H168" s="1" t="s">
        <v>117</v>
      </c>
      <c r="I168" s="1" t="s">
        <v>94</v>
      </c>
      <c r="J168" s="1">
        <v>269538903</v>
      </c>
      <c r="K168" s="1"/>
      <c r="L168" s="1">
        <v>277375712.42</v>
      </c>
      <c r="M168" s="1"/>
      <c r="N168" s="39">
        <f t="shared" si="40"/>
        <v>102.907487317332</v>
      </c>
      <c r="O168" s="1"/>
      <c r="P168" s="1">
        <f>VLOOKUP(G168,'Empwise report_aug'!$B$2:$E$248,4,0)</f>
        <v>7611670.8864</v>
      </c>
      <c r="Q168" s="1"/>
      <c r="R168" s="1"/>
      <c r="S168" s="1"/>
      <c r="T168" s="1">
        <f>VLOOKUP(G168,'Empwise report_aug'!$B$2:$E$248,3,FALSE)</f>
        <v>6600679.45</v>
      </c>
      <c r="U168" s="1"/>
      <c r="V168" s="1"/>
      <c r="W168" s="39">
        <f t="shared" si="35"/>
        <v>86.71787769744</v>
      </c>
      <c r="X168" s="1"/>
      <c r="Y168" s="1"/>
      <c r="Z168">
        <f>VLOOKUP(G168,'Gold Ornamnet'!$B$4:$E$231,4,FALSE)</f>
        <v>194.62</v>
      </c>
      <c r="AA168">
        <f>VLOOKUP(G168,'system Report'!$G$1:$Q$219,11,FALSE)</f>
        <v>0</v>
      </c>
      <c r="AB168">
        <f>VLOOKUP(G168,sys23oct!$H$1:$S$74,11,FALSE)</f>
        <v>194.62</v>
      </c>
      <c r="AD168" t="b">
        <f t="shared" si="41"/>
        <v>0</v>
      </c>
      <c r="AE168" t="e">
        <f>VLOOKUP(G168,silver!$B$4:$E$117,4,FALSE)</f>
        <v>#N/A</v>
      </c>
      <c r="AF168" s="4">
        <f>VLOOKUP(G168,[1]SIPReport16102024180130!H$1:AB$69,19)</f>
        <v>0</v>
      </c>
      <c r="AG168" s="4"/>
      <c r="AH168" s="4"/>
      <c r="AI168" t="e">
        <f t="shared" si="42"/>
        <v>#N/A</v>
      </c>
      <c r="AJ168">
        <f>VLOOKUP(G168,'Diamond '!$B$4:$E$1048576,4,FALSE)</f>
        <v>4.76</v>
      </c>
      <c r="AK168">
        <f>VLOOKUP(G168,'system Report'!$G$1:$V$219,15,FALSE)</f>
        <v>14.28</v>
      </c>
      <c r="AL168" s="4" t="e">
        <f>VLOOKUP(G168,[1]SIPReport16102024180130!H:V,15,FALSE)</f>
        <v>#N/A</v>
      </c>
      <c r="AN168" t="e">
        <f t="shared" si="43"/>
        <v>#N/A</v>
      </c>
      <c r="AO168">
        <f>VLOOKUP(G168,'gold small ornament'!$B$4:$E$288,4,FALSE)</f>
        <v>6.9</v>
      </c>
      <c r="AP168">
        <f>VLOOKUP(G168,'system Report'!$G:$AF,25,FALSE)</f>
        <v>10.56</v>
      </c>
      <c r="AQ168" s="4" t="e">
        <f>VLOOKUP(G168,[1]SIPReport16102024180130!H$1:AG$69,25,FALSE)</f>
        <v>#N/A</v>
      </c>
      <c r="AS168" t="e">
        <f t="shared" si="44"/>
        <v>#N/A</v>
      </c>
      <c r="AT168">
        <f>VLOOKUP(G168,'star gold'!$B$4:$G$265,4,FALSE)</f>
        <v>169.36</v>
      </c>
      <c r="AU168">
        <f>VLOOKUP(G168,'system Report'!G166:AJ384,27,FALSE)</f>
        <v>1135.85</v>
      </c>
      <c r="AW168" t="b">
        <f t="shared" si="36"/>
        <v>0</v>
      </c>
      <c r="BA168" t="e">
        <f>VLOOKUP(G168,'star silver'!$B$4:$G$93,4,FALSE)</f>
        <v>#N/A</v>
      </c>
      <c r="BB168">
        <f>VLOOKUP(G168,'system Report'!G166:AI384,29,FALSE)</f>
        <v>0</v>
      </c>
      <c r="BD168" t="e">
        <f t="shared" si="37"/>
        <v>#N/A</v>
      </c>
    </row>
    <row r="169" hidden="1" spans="1:56">
      <c r="A169" s="1" t="s">
        <v>58</v>
      </c>
      <c r="B169" s="5" t="s">
        <v>22</v>
      </c>
      <c r="C169" s="1">
        <v>7</v>
      </c>
      <c r="D169" s="10">
        <v>45528</v>
      </c>
      <c r="E169" s="1">
        <v>148</v>
      </c>
      <c r="F169" s="1" t="s">
        <v>253</v>
      </c>
      <c r="G169" s="1">
        <v>4936</v>
      </c>
      <c r="H169" s="1" t="s">
        <v>97</v>
      </c>
      <c r="I169" s="1" t="s">
        <v>94</v>
      </c>
      <c r="J169" s="1">
        <v>269538903</v>
      </c>
      <c r="K169" s="1"/>
      <c r="L169" s="1">
        <v>277375712.42</v>
      </c>
      <c r="M169" s="1"/>
      <c r="N169" s="39">
        <f t="shared" si="40"/>
        <v>102.907487317332</v>
      </c>
      <c r="O169" s="1"/>
      <c r="P169" s="1">
        <f>VLOOKUP(G169,'Empwise report_aug'!$B$2:$E$248,4,0)</f>
        <v>9512169.6516</v>
      </c>
      <c r="Q169" s="1"/>
      <c r="R169" s="1"/>
      <c r="S169" s="1"/>
      <c r="T169" s="1">
        <f>VLOOKUP(G169,'Empwise report_aug'!$B$2:$E$248,3,FALSE)</f>
        <v>10231875.02</v>
      </c>
      <c r="U169" s="1"/>
      <c r="V169" s="1"/>
      <c r="W169" s="39">
        <f t="shared" si="35"/>
        <v>107.566153619631</v>
      </c>
      <c r="X169" s="1"/>
      <c r="Y169" s="1"/>
      <c r="Z169">
        <f>VLOOKUP(G169,'Gold Ornamnet'!$B$4:$E$231,4,FALSE)</f>
        <v>507.29</v>
      </c>
      <c r="AA169">
        <f>VLOOKUP(G169,'system Report'!$G$1:$Q$219,11,FALSE)</f>
        <v>0</v>
      </c>
      <c r="AB169">
        <f>VLOOKUP(G169,sys23oct!$H$1:$S$74,11,FALSE)</f>
        <v>507.29</v>
      </c>
      <c r="AD169" t="b">
        <f t="shared" si="41"/>
        <v>0</v>
      </c>
      <c r="AE169" t="e">
        <f>VLOOKUP(G169,silver!$B$4:$E$117,4,FALSE)</f>
        <v>#N/A</v>
      </c>
      <c r="AF169" s="4">
        <f>VLOOKUP(G169,[1]SIPReport16102024180130!H$1:AB$69,19)</f>
        <v>0</v>
      </c>
      <c r="AG169" s="4"/>
      <c r="AH169" s="4"/>
      <c r="AI169" t="e">
        <f t="shared" si="42"/>
        <v>#N/A</v>
      </c>
      <c r="AJ169">
        <f>VLOOKUP(G169,'Diamond '!$B$4:$E$1048576,4,FALSE)</f>
        <v>8.94</v>
      </c>
      <c r="AK169">
        <f>VLOOKUP(G169,'system Report'!$G$1:$V$219,15,FALSE)</f>
        <v>26.82</v>
      </c>
      <c r="AL169" s="4" t="e">
        <f>VLOOKUP(G169,[1]SIPReport16102024180130!H:V,15,FALSE)</f>
        <v>#N/A</v>
      </c>
      <c r="AN169" t="e">
        <f t="shared" si="43"/>
        <v>#N/A</v>
      </c>
      <c r="AO169">
        <f>VLOOKUP(G169,'gold small ornament'!$B$4:$E$288,4,FALSE)</f>
        <v>29.191</v>
      </c>
      <c r="AP169">
        <f>VLOOKUP(G169,'system Report'!$G:$AF,25,FALSE)</f>
        <v>87.57</v>
      </c>
      <c r="AQ169" s="4" t="e">
        <f>VLOOKUP(G169,[1]SIPReport16102024180130!H$1:AG$69,25,FALSE)</f>
        <v>#N/A</v>
      </c>
      <c r="AS169" t="e">
        <f t="shared" si="44"/>
        <v>#N/A</v>
      </c>
      <c r="AT169">
        <f>VLOOKUP(G169,'star gold'!$B$4:$G$265,4,FALSE)</f>
        <v>51.76</v>
      </c>
      <c r="AU169">
        <f>VLOOKUP(G169,'system Report'!G167:AJ385,27,FALSE)</f>
        <v>1668.09</v>
      </c>
      <c r="AW169" t="b">
        <f t="shared" si="36"/>
        <v>0</v>
      </c>
      <c r="BA169" t="e">
        <f>VLOOKUP(G169,'star silver'!$B$4:$G$93,4,FALSE)</f>
        <v>#N/A</v>
      </c>
      <c r="BB169">
        <f>VLOOKUP(G169,'system Report'!G167:AI385,29,FALSE)</f>
        <v>0</v>
      </c>
      <c r="BD169" t="e">
        <f t="shared" si="37"/>
        <v>#N/A</v>
      </c>
    </row>
    <row r="170" hidden="1" spans="1:56">
      <c r="A170" s="1" t="s">
        <v>58</v>
      </c>
      <c r="B170" s="5" t="s">
        <v>22</v>
      </c>
      <c r="C170" s="1">
        <v>7</v>
      </c>
      <c r="D170" s="10">
        <v>45528</v>
      </c>
      <c r="E170" s="1">
        <v>148</v>
      </c>
      <c r="F170" s="1" t="s">
        <v>254</v>
      </c>
      <c r="G170" s="1">
        <v>4975</v>
      </c>
      <c r="H170" s="1" t="s">
        <v>93</v>
      </c>
      <c r="I170" s="1" t="s">
        <v>94</v>
      </c>
      <c r="J170" s="1">
        <v>269538903</v>
      </c>
      <c r="K170" s="1"/>
      <c r="L170" s="1">
        <v>277375712.42</v>
      </c>
      <c r="M170" s="1"/>
      <c r="N170" s="39">
        <f t="shared" si="40"/>
        <v>102.907487317332</v>
      </c>
      <c r="O170" s="1"/>
      <c r="P170" s="1">
        <f>VLOOKUP(G170,'Empwise report_aug'!$B$2:$E$248,4,0)</f>
        <v>11416219.174</v>
      </c>
      <c r="Q170" s="1"/>
      <c r="R170" s="1"/>
      <c r="S170" s="1"/>
      <c r="T170" s="1">
        <f>VLOOKUP(G170,'Empwise report_aug'!$B$2:$E$248,3,FALSE)</f>
        <v>9582156.45</v>
      </c>
      <c r="U170" s="1"/>
      <c r="V170" s="1"/>
      <c r="W170" s="39">
        <f t="shared" si="35"/>
        <v>83.9345873091066</v>
      </c>
      <c r="X170" s="1"/>
      <c r="Y170" s="1"/>
      <c r="Z170">
        <f>VLOOKUP(G170,'Gold Ornamnet'!$B$4:$E$231,4,FALSE)</f>
        <v>345.94</v>
      </c>
      <c r="AA170">
        <f>VLOOKUP(G170,'system Report'!$G$1:$Q$219,11,FALSE)</f>
        <v>0</v>
      </c>
      <c r="AB170">
        <f>VLOOKUP(G170,sys23oct!$H$1:$S$74,11,FALSE)</f>
        <v>345.94</v>
      </c>
      <c r="AD170" t="b">
        <f t="shared" si="41"/>
        <v>0</v>
      </c>
      <c r="AE170" t="e">
        <f>VLOOKUP(G170,silver!$B$4:$E$117,4,FALSE)</f>
        <v>#N/A</v>
      </c>
      <c r="AF170" s="4">
        <f>VLOOKUP(G170,[1]SIPReport16102024180130!H$1:AB$69,19)</f>
        <v>0</v>
      </c>
      <c r="AG170" s="4"/>
      <c r="AH170" s="4"/>
      <c r="AI170" t="e">
        <f t="shared" si="42"/>
        <v>#N/A</v>
      </c>
      <c r="AJ170">
        <f>VLOOKUP(G170,'Diamond '!$B$4:$E$1048576,4,FALSE)</f>
        <v>5.57</v>
      </c>
      <c r="AK170">
        <f>VLOOKUP(G170,'system Report'!$G$1:$V$219,15,FALSE)</f>
        <v>16.71</v>
      </c>
      <c r="AL170" s="4" t="e">
        <f>VLOOKUP(G170,[1]SIPReport16102024180130!H:V,15,FALSE)</f>
        <v>#N/A</v>
      </c>
      <c r="AN170" t="e">
        <f t="shared" si="43"/>
        <v>#N/A</v>
      </c>
      <c r="AO170">
        <f>VLOOKUP(G170,'gold small ornament'!$B$4:$E$288,4,FALSE)</f>
        <v>27.954</v>
      </c>
      <c r="AP170">
        <f>VLOOKUP(G170,'system Report'!$G:$AF,25,FALSE)</f>
        <v>83.85</v>
      </c>
      <c r="AQ170" s="4" t="e">
        <f>VLOOKUP(G170,[1]SIPReport16102024180130!H$1:AG$69,25,FALSE)</f>
        <v>#N/A</v>
      </c>
      <c r="AS170" t="e">
        <f t="shared" si="44"/>
        <v>#N/A</v>
      </c>
      <c r="AT170">
        <f>VLOOKUP(G170,'star gold'!$B$4:$G$265,4,FALSE)</f>
        <v>244.74</v>
      </c>
      <c r="AU170">
        <f>VLOOKUP(G170,'system Report'!G168:AJ386,27,FALSE)</f>
        <v>1567.78</v>
      </c>
      <c r="AW170" t="b">
        <f t="shared" si="36"/>
        <v>0</v>
      </c>
      <c r="BA170" t="e">
        <f>VLOOKUP(G170,'star silver'!$B$4:$G$93,4,FALSE)</f>
        <v>#N/A</v>
      </c>
      <c r="BB170">
        <f>VLOOKUP(G170,'system Report'!G168:AI386,29,FALSE)</f>
        <v>0</v>
      </c>
      <c r="BD170" t="e">
        <f t="shared" si="37"/>
        <v>#N/A</v>
      </c>
    </row>
    <row r="171" hidden="1" spans="1:56">
      <c r="A171" s="1" t="s">
        <v>58</v>
      </c>
      <c r="B171" s="5" t="s">
        <v>22</v>
      </c>
      <c r="C171" s="1">
        <v>7</v>
      </c>
      <c r="D171" s="10">
        <v>45528</v>
      </c>
      <c r="E171" s="1">
        <v>148</v>
      </c>
      <c r="F171" s="1" t="s">
        <v>255</v>
      </c>
      <c r="G171" s="1">
        <v>4977</v>
      </c>
      <c r="H171" s="1" t="s">
        <v>93</v>
      </c>
      <c r="I171" s="1" t="s">
        <v>94</v>
      </c>
      <c r="J171" s="1">
        <v>269538903</v>
      </c>
      <c r="K171" s="1"/>
      <c r="L171" s="1">
        <v>277375712.42</v>
      </c>
      <c r="M171" s="1"/>
      <c r="N171" s="39">
        <f t="shared" si="40"/>
        <v>102.907487317332</v>
      </c>
      <c r="O171" s="1"/>
      <c r="P171" s="1">
        <f>VLOOKUP(G171,'Empwise report_aug'!$B$2:$E$248,4,0)</f>
        <v>11416219.174</v>
      </c>
      <c r="Q171" s="1"/>
      <c r="R171" s="1"/>
      <c r="S171" s="1"/>
      <c r="T171" s="1">
        <f>VLOOKUP(G171,'Empwise report_aug'!$B$2:$E$248,3,FALSE)</f>
        <v>13333148.73</v>
      </c>
      <c r="U171" s="1"/>
      <c r="V171" s="1"/>
      <c r="W171" s="39">
        <f t="shared" si="35"/>
        <v>116.791282006619</v>
      </c>
      <c r="X171" s="1"/>
      <c r="Y171" s="1"/>
      <c r="Z171">
        <f>VLOOKUP(G171,'Gold Ornamnet'!$B$4:$E$231,4,FALSE)</f>
        <v>582.762</v>
      </c>
      <c r="AA171">
        <f>VLOOKUP(G171,'system Report'!$G$1:$Q$219,11,FALSE)</f>
        <v>0</v>
      </c>
      <c r="AB171">
        <f>VLOOKUP(G171,sys23oct!$H$1:$S$74,11,FALSE)</f>
        <v>582.76</v>
      </c>
      <c r="AD171" t="b">
        <f t="shared" si="41"/>
        <v>0</v>
      </c>
      <c r="AE171" t="e">
        <f>VLOOKUP(G171,silver!$B$4:$E$117,4,FALSE)</f>
        <v>#N/A</v>
      </c>
      <c r="AF171" s="4">
        <f>VLOOKUP(G171,[1]SIPReport16102024180130!H$1:AB$69,19)</f>
        <v>0</v>
      </c>
      <c r="AG171" s="4"/>
      <c r="AH171" s="4"/>
      <c r="AI171" t="e">
        <f t="shared" si="42"/>
        <v>#N/A</v>
      </c>
      <c r="AJ171">
        <f>VLOOKUP(G171,'Diamond '!$B$4:$E$1048576,4,FALSE)</f>
        <v>12.62</v>
      </c>
      <c r="AK171">
        <f>VLOOKUP(G171,'system Report'!$G$1:$V$219,15,FALSE)</f>
        <v>37.86</v>
      </c>
      <c r="AL171" s="4" t="e">
        <f>VLOOKUP(G171,[1]SIPReport16102024180130!H:V,15,FALSE)</f>
        <v>#N/A</v>
      </c>
      <c r="AN171" t="e">
        <f t="shared" si="43"/>
        <v>#N/A</v>
      </c>
      <c r="AO171">
        <f>VLOOKUP(G171,'gold small ornament'!$B$4:$E$288,4,FALSE)</f>
        <v>16.28</v>
      </c>
      <c r="AP171">
        <f>VLOOKUP(G171,'system Report'!$G:$AF,25,FALSE)</f>
        <v>48.84</v>
      </c>
      <c r="AQ171" s="4" t="e">
        <f>VLOOKUP(G171,[1]SIPReport16102024180130!H$1:AG$69,25,FALSE)</f>
        <v>#N/A</v>
      </c>
      <c r="AS171" t="e">
        <f t="shared" si="44"/>
        <v>#N/A</v>
      </c>
      <c r="AT171">
        <f>VLOOKUP(G171,'star gold'!$B$4:$G$265,4,FALSE)</f>
        <v>354.43</v>
      </c>
      <c r="AU171">
        <f>VLOOKUP(G171,'system Report'!G169:AJ387,27,FALSE)</f>
        <v>2160.37</v>
      </c>
      <c r="AW171" t="b">
        <f t="shared" si="36"/>
        <v>0</v>
      </c>
      <c r="BA171" t="e">
        <f>VLOOKUP(G171,'star silver'!$B$4:$G$93,4,FALSE)</f>
        <v>#N/A</v>
      </c>
      <c r="BB171">
        <f>VLOOKUP(G171,'system Report'!G169:AI387,29,FALSE)</f>
        <v>0</v>
      </c>
      <c r="BD171" t="e">
        <f t="shared" si="37"/>
        <v>#N/A</v>
      </c>
    </row>
    <row r="172" hidden="1" spans="1:56">
      <c r="A172" s="1" t="s">
        <v>58</v>
      </c>
      <c r="B172" s="5" t="s">
        <v>22</v>
      </c>
      <c r="C172" s="1">
        <v>7</v>
      </c>
      <c r="D172" s="10">
        <v>45528</v>
      </c>
      <c r="E172" s="1">
        <v>148</v>
      </c>
      <c r="F172" s="1" t="s">
        <v>256</v>
      </c>
      <c r="G172" s="1">
        <v>4979</v>
      </c>
      <c r="H172" s="1" t="s">
        <v>97</v>
      </c>
      <c r="I172" s="1" t="s">
        <v>94</v>
      </c>
      <c r="J172" s="1">
        <v>269538903</v>
      </c>
      <c r="K172" s="1"/>
      <c r="L172" s="1">
        <v>277375712.42</v>
      </c>
      <c r="M172" s="1"/>
      <c r="N172" s="39">
        <f t="shared" si="40"/>
        <v>102.907487317332</v>
      </c>
      <c r="O172" s="1"/>
      <c r="P172" s="1">
        <f>VLOOKUP(G172,'Empwise report_aug'!$B$2:$E$248,4,0)</f>
        <v>9512169.6516</v>
      </c>
      <c r="Q172" s="1"/>
      <c r="R172" s="1"/>
      <c r="S172" s="1"/>
      <c r="T172" s="1">
        <f>VLOOKUP(G172,'Empwise report_aug'!$B$2:$E$248,3,FALSE)</f>
        <v>9934545.11</v>
      </c>
      <c r="U172" s="1"/>
      <c r="V172" s="1"/>
      <c r="W172" s="39">
        <f t="shared" si="35"/>
        <v>104.440369272945</v>
      </c>
      <c r="X172" s="1"/>
      <c r="Y172" s="1"/>
      <c r="Z172">
        <f>VLOOKUP(G172,'Gold Ornamnet'!$B$4:$E$231,4,FALSE)</f>
        <v>380.81</v>
      </c>
      <c r="AA172">
        <f>VLOOKUP(G172,'system Report'!$G$1:$Q$219,11,FALSE)</f>
        <v>0</v>
      </c>
      <c r="AB172">
        <f>VLOOKUP(G172,sys23oct!$H$1:$S$74,11,FALSE)</f>
        <v>380.81</v>
      </c>
      <c r="AD172" t="b">
        <f t="shared" si="41"/>
        <v>0</v>
      </c>
      <c r="AE172" t="e">
        <f>VLOOKUP(G172,silver!$B$4:$E$117,4,FALSE)</f>
        <v>#N/A</v>
      </c>
      <c r="AF172" s="4">
        <f>VLOOKUP(G172,[1]SIPReport16102024180130!H$1:AB$69,19)</f>
        <v>0</v>
      </c>
      <c r="AG172" s="4"/>
      <c r="AH172" s="4"/>
      <c r="AI172" t="e">
        <f t="shared" si="42"/>
        <v>#N/A</v>
      </c>
      <c r="AJ172">
        <f>VLOOKUP(G172,'Diamond '!$B$4:$E$1048576,4,FALSE)</f>
        <v>5.55</v>
      </c>
      <c r="AK172">
        <f>VLOOKUP(G172,'system Report'!$G$1:$V$219,15,FALSE)</f>
        <v>16.65</v>
      </c>
      <c r="AL172" s="4" t="e">
        <f>VLOOKUP(G172,[1]SIPReport16102024180130!H:V,15,FALSE)</f>
        <v>#N/A</v>
      </c>
      <c r="AN172" t="e">
        <f t="shared" si="43"/>
        <v>#N/A</v>
      </c>
      <c r="AO172">
        <f>VLOOKUP(G172,'gold small ornament'!$B$4:$E$288,4,FALSE)</f>
        <v>11.863</v>
      </c>
      <c r="AP172">
        <f>VLOOKUP(G172,'system Report'!$G:$AF,25,FALSE)</f>
        <v>35.58</v>
      </c>
      <c r="AQ172" s="4" t="e">
        <f>VLOOKUP(G172,[1]SIPReport16102024180130!H$1:AG$69,25,FALSE)</f>
        <v>#N/A</v>
      </c>
      <c r="AS172" t="e">
        <f t="shared" si="44"/>
        <v>#N/A</v>
      </c>
      <c r="AT172">
        <f>VLOOKUP(G172,'star gold'!$B$4:$G$265,4,FALSE)</f>
        <v>158.28</v>
      </c>
      <c r="AU172">
        <f>VLOOKUP(G172,'system Report'!G170:AJ388,27,FALSE)</f>
        <v>1751.6</v>
      </c>
      <c r="AW172" t="b">
        <f t="shared" si="36"/>
        <v>0</v>
      </c>
      <c r="BA172" t="e">
        <f>VLOOKUP(G172,'star silver'!$B$4:$G$93,4,FALSE)</f>
        <v>#N/A</v>
      </c>
      <c r="BB172">
        <f>VLOOKUP(G172,'system Report'!G170:AI388,29,FALSE)</f>
        <v>0</v>
      </c>
      <c r="BD172" t="e">
        <f t="shared" si="37"/>
        <v>#N/A</v>
      </c>
    </row>
    <row r="173" hidden="1" spans="1:56">
      <c r="A173" s="1" t="s">
        <v>58</v>
      </c>
      <c r="B173" s="5" t="s">
        <v>22</v>
      </c>
      <c r="C173" s="1">
        <v>7</v>
      </c>
      <c r="D173" s="10">
        <v>45528</v>
      </c>
      <c r="E173" s="1">
        <v>148</v>
      </c>
      <c r="F173" s="1" t="s">
        <v>257</v>
      </c>
      <c r="G173" s="1">
        <v>4982</v>
      </c>
      <c r="H173" s="1" t="s">
        <v>97</v>
      </c>
      <c r="I173" s="1" t="s">
        <v>94</v>
      </c>
      <c r="J173" s="1">
        <v>269538903</v>
      </c>
      <c r="K173" s="1"/>
      <c r="L173" s="1">
        <v>277375712.42</v>
      </c>
      <c r="M173" s="1"/>
      <c r="N173" s="39">
        <f t="shared" si="40"/>
        <v>102.907487317332</v>
      </c>
      <c r="O173" s="1"/>
      <c r="P173" s="1">
        <f>VLOOKUP(G173,'Empwise report_aug'!$B$2:$E$248,4,0)</f>
        <v>1137978.58</v>
      </c>
      <c r="Q173" s="1"/>
      <c r="R173" s="1"/>
      <c r="S173" s="1"/>
      <c r="T173" s="1">
        <f>VLOOKUP(G173,'Empwise report_aug'!$B$2:$E$248,3,FALSE)</f>
        <v>1366128.99</v>
      </c>
      <c r="U173" s="1"/>
      <c r="V173" s="1"/>
      <c r="W173" s="39">
        <f t="shared" si="35"/>
        <v>120.04874379973</v>
      </c>
      <c r="X173" s="1"/>
      <c r="Y173" s="1"/>
      <c r="Z173" t="e">
        <f>VLOOKUP(G173,'Gold Ornamnet'!$B$4:$E$231,4,FALSE)</f>
        <v>#N/A</v>
      </c>
      <c r="AA173">
        <f>VLOOKUP(G173,'system Report'!$G$1:$Q$219,11,FALSE)</f>
        <v>0</v>
      </c>
      <c r="AB173">
        <f>VLOOKUP(G173,sys23oct!$H$1:$S$74,11,FALSE)</f>
        <v>0</v>
      </c>
      <c r="AD173" t="e">
        <f t="shared" si="41"/>
        <v>#N/A</v>
      </c>
      <c r="AE173">
        <f>VLOOKUP(G173,silver!$B$4:$E$117,4,FALSE)</f>
        <v>3426.69</v>
      </c>
      <c r="AF173" s="4">
        <f>VLOOKUP(G173,[1]SIPReport16102024180130!H$1:AB$69,19)</f>
        <v>0</v>
      </c>
      <c r="AG173" s="4"/>
      <c r="AH173" s="4"/>
      <c r="AI173" t="b">
        <f t="shared" si="42"/>
        <v>0</v>
      </c>
      <c r="AJ173" t="e">
        <f>VLOOKUP(G173,'Diamond '!$B$4:$E$1048576,4,FALSE)</f>
        <v>#N/A</v>
      </c>
      <c r="AK173">
        <f>VLOOKUP(G173,'system Report'!$G$1:$V$219,15,FALSE)</f>
        <v>0</v>
      </c>
      <c r="AL173" s="4" t="e">
        <f>VLOOKUP(G173,[1]SIPReport16102024180130!H:V,15,FALSE)</f>
        <v>#N/A</v>
      </c>
      <c r="AN173" t="e">
        <f t="shared" si="43"/>
        <v>#N/A</v>
      </c>
      <c r="AO173" t="e">
        <f>VLOOKUP(G173,'gold small ornament'!$B$4:$E$288,4,FALSE)</f>
        <v>#N/A</v>
      </c>
      <c r="AP173">
        <f>VLOOKUP(G173,'system Report'!$G:$AF,25,FALSE)</f>
        <v>0</v>
      </c>
      <c r="AQ173" s="4" t="e">
        <f>VLOOKUP(G173,[1]SIPReport16102024180130!H$1:AG$69,25,FALSE)</f>
        <v>#N/A</v>
      </c>
      <c r="AS173" t="e">
        <f t="shared" si="44"/>
        <v>#N/A</v>
      </c>
      <c r="AT173" t="e">
        <f>VLOOKUP(G173,'star gold'!$B$4:$G$265,4,FALSE)</f>
        <v>#N/A</v>
      </c>
      <c r="AU173">
        <f>VLOOKUP(G173,'system Report'!G171:AJ389,27,FALSE)</f>
        <v>13561.16</v>
      </c>
      <c r="AW173" t="e">
        <f t="shared" si="36"/>
        <v>#N/A</v>
      </c>
      <c r="BA173">
        <f>VLOOKUP(G173,'star silver'!$B$4:$G$93,4,FALSE)</f>
        <v>1713.32</v>
      </c>
      <c r="BB173">
        <f>VLOOKUP(G173,'system Report'!G171:AI389,29,FALSE)</f>
        <v>0</v>
      </c>
      <c r="BD173" t="b">
        <f t="shared" si="37"/>
        <v>0</v>
      </c>
    </row>
    <row r="174" hidden="1" spans="1:56">
      <c r="A174" s="1" t="s">
        <v>58</v>
      </c>
      <c r="B174" s="5" t="s">
        <v>22</v>
      </c>
      <c r="C174" s="1">
        <v>7</v>
      </c>
      <c r="D174" s="10">
        <v>45528</v>
      </c>
      <c r="E174" s="1">
        <v>148</v>
      </c>
      <c r="F174" s="1" t="s">
        <v>258</v>
      </c>
      <c r="G174" s="1">
        <v>5021</v>
      </c>
      <c r="H174" s="1" t="s">
        <v>117</v>
      </c>
      <c r="I174" s="1" t="s">
        <v>94</v>
      </c>
      <c r="J174" s="1">
        <v>269538903</v>
      </c>
      <c r="K174" s="1"/>
      <c r="L174" s="1">
        <v>277375712.42</v>
      </c>
      <c r="M174" s="1"/>
      <c r="N174" s="39">
        <f t="shared" si="40"/>
        <v>102.907487317332</v>
      </c>
      <c r="O174" s="1"/>
      <c r="P174" s="1">
        <f>VLOOKUP(G174,'Empwise report_aug'!$B$2:$E$248,4,0)</f>
        <v>910587.815</v>
      </c>
      <c r="Q174" s="1"/>
      <c r="R174" s="1"/>
      <c r="S174" s="1"/>
      <c r="T174" s="1">
        <f>VLOOKUP(G174,'Empwise report_aug'!$B$2:$E$248,3,FALSE)</f>
        <v>989195.81</v>
      </c>
      <c r="U174" s="1"/>
      <c r="V174" s="1"/>
      <c r="W174" s="39">
        <f t="shared" si="35"/>
        <v>108.632664934134</v>
      </c>
      <c r="X174" s="1"/>
      <c r="Y174" s="1"/>
      <c r="Z174" t="e">
        <f>VLOOKUP(G174,'Gold Ornamnet'!$B$4:$E$231,4,FALSE)</f>
        <v>#N/A</v>
      </c>
      <c r="AA174">
        <f>VLOOKUP(G174,'system Report'!$G$1:$Q$219,11,FALSE)</f>
        <v>0</v>
      </c>
      <c r="AB174">
        <f>VLOOKUP(G174,sys23oct!$H$1:$S$74,11,FALSE)</f>
        <v>0</v>
      </c>
      <c r="AD174" t="e">
        <f t="shared" si="41"/>
        <v>#N/A</v>
      </c>
      <c r="AE174">
        <f>VLOOKUP(G174,silver!$B$4:$E$117,4,FALSE)</f>
        <v>1947.32</v>
      </c>
      <c r="AF174" s="4">
        <f>VLOOKUP(G174,[1]SIPReport16102024180130!H$1:AB$69,19)</f>
        <v>0</v>
      </c>
      <c r="AG174" s="4"/>
      <c r="AH174" s="4"/>
      <c r="AI174" t="b">
        <f t="shared" si="42"/>
        <v>0</v>
      </c>
      <c r="AJ174" t="e">
        <f>VLOOKUP(G174,'Diamond '!$B$4:$E$1048576,4,FALSE)</f>
        <v>#N/A</v>
      </c>
      <c r="AK174">
        <f>VLOOKUP(G174,'system Report'!$G$1:$V$219,15,FALSE)</f>
        <v>0</v>
      </c>
      <c r="AL174" s="4" t="e">
        <f>VLOOKUP(G174,[1]SIPReport16102024180130!H:V,15,FALSE)</f>
        <v>#N/A</v>
      </c>
      <c r="AN174" t="e">
        <f t="shared" si="43"/>
        <v>#N/A</v>
      </c>
      <c r="AO174" t="e">
        <f>VLOOKUP(G174,'gold small ornament'!$B$4:$E$288,4,FALSE)</f>
        <v>#N/A</v>
      </c>
      <c r="AP174">
        <f>VLOOKUP(G174,'system Report'!$G:$AF,25,FALSE)</f>
        <v>0</v>
      </c>
      <c r="AQ174" s="4" t="e">
        <f>VLOOKUP(G174,[1]SIPReport16102024180130!H$1:AG$69,25,FALSE)</f>
        <v>#N/A</v>
      </c>
      <c r="AS174" t="e">
        <f t="shared" si="44"/>
        <v>#N/A</v>
      </c>
      <c r="AT174" t="e">
        <f>VLOOKUP(G174,'star gold'!$B$4:$G$265,4,FALSE)</f>
        <v>#N/A</v>
      </c>
      <c r="AU174">
        <f>VLOOKUP(G174,'system Report'!G172:AJ390,27,FALSE)</f>
        <v>10480.88</v>
      </c>
      <c r="AW174" t="e">
        <f t="shared" si="36"/>
        <v>#N/A</v>
      </c>
      <c r="BA174">
        <f>VLOOKUP(G174,'star silver'!$B$4:$G$93,4,FALSE)</f>
        <v>1184.28</v>
      </c>
      <c r="BB174">
        <f>VLOOKUP(G174,'system Report'!G172:AI390,29,FALSE)</f>
        <v>0</v>
      </c>
      <c r="BD174" t="b">
        <f t="shared" si="37"/>
        <v>0</v>
      </c>
    </row>
    <row r="175" hidden="1" spans="1:56">
      <c r="A175" s="1" t="s">
        <v>58</v>
      </c>
      <c r="B175" s="5" t="s">
        <v>22</v>
      </c>
      <c r="C175" s="1">
        <v>7</v>
      </c>
      <c r="D175" s="10">
        <v>45528</v>
      </c>
      <c r="E175" s="1">
        <v>148</v>
      </c>
      <c r="F175" s="1" t="s">
        <v>259</v>
      </c>
      <c r="G175" s="1">
        <v>5046</v>
      </c>
      <c r="H175" s="1" t="s">
        <v>97</v>
      </c>
      <c r="I175" s="1" t="s">
        <v>94</v>
      </c>
      <c r="J175" s="1">
        <v>269538903</v>
      </c>
      <c r="K175" s="1"/>
      <c r="L175" s="1">
        <v>277375712.42</v>
      </c>
      <c r="M175" s="1"/>
      <c r="N175" s="39">
        <f t="shared" si="40"/>
        <v>102.907487317332</v>
      </c>
      <c r="O175" s="1"/>
      <c r="P175" s="1">
        <f>VLOOKUP(G175,'Empwise report_aug'!$B$2:$E$248,4,0)</f>
        <v>1137978.58</v>
      </c>
      <c r="Q175" s="1"/>
      <c r="R175" s="1"/>
      <c r="S175" s="1"/>
      <c r="T175" s="1">
        <f>VLOOKUP(G175,'Empwise report_aug'!$B$2:$E$248,3,FALSE)</f>
        <v>1285418.09</v>
      </c>
      <c r="U175" s="1"/>
      <c r="V175" s="1"/>
      <c r="W175" s="39">
        <f t="shared" si="35"/>
        <v>112.95626408012</v>
      </c>
      <c r="X175" s="1"/>
      <c r="Y175" s="1"/>
      <c r="Z175" t="e">
        <f>VLOOKUP(G175,'Gold Ornamnet'!$B$4:$E$231,4,FALSE)</f>
        <v>#N/A</v>
      </c>
      <c r="AA175">
        <f>VLOOKUP(G175,'system Report'!$G$1:$Q$219,11,FALSE)</f>
        <v>0</v>
      </c>
      <c r="AB175">
        <f>VLOOKUP(G175,sys23oct!$H$1:$S$74,11,FALSE)</f>
        <v>0</v>
      </c>
      <c r="AD175" t="e">
        <f t="shared" si="41"/>
        <v>#N/A</v>
      </c>
      <c r="AE175">
        <f>VLOOKUP(G175,silver!$B$4:$E$117,4,FALSE)</f>
        <v>2519.82</v>
      </c>
      <c r="AF175" s="4">
        <f>VLOOKUP(G175,[1]SIPReport16102024180130!H$1:AB$69,19)</f>
        <v>0</v>
      </c>
      <c r="AG175" s="4"/>
      <c r="AH175" s="4"/>
      <c r="AI175" t="b">
        <f t="shared" si="42"/>
        <v>0</v>
      </c>
      <c r="AJ175" t="e">
        <f>VLOOKUP(G175,'Diamond '!$B$4:$E$1048576,4,FALSE)</f>
        <v>#N/A</v>
      </c>
      <c r="AK175">
        <f>VLOOKUP(G175,'system Report'!$G$1:$V$219,15,FALSE)</f>
        <v>0</v>
      </c>
      <c r="AL175" s="4" t="e">
        <f>VLOOKUP(G175,[1]SIPReport16102024180130!H:V,15,FALSE)</f>
        <v>#N/A</v>
      </c>
      <c r="AN175" t="e">
        <f t="shared" si="43"/>
        <v>#N/A</v>
      </c>
      <c r="AO175" t="e">
        <f>VLOOKUP(G175,'gold small ornament'!$B$4:$E$288,4,FALSE)</f>
        <v>#N/A</v>
      </c>
      <c r="AP175">
        <f>VLOOKUP(G175,'system Report'!$G:$AF,25,FALSE)</f>
        <v>0</v>
      </c>
      <c r="AQ175" s="4" t="e">
        <f>VLOOKUP(G175,[1]SIPReport16102024180130!H$1:AG$69,25,FALSE)</f>
        <v>#N/A</v>
      </c>
      <c r="AS175" t="e">
        <f t="shared" si="44"/>
        <v>#N/A</v>
      </c>
      <c r="AT175" t="e">
        <f>VLOOKUP(G175,'star gold'!$B$4:$G$265,4,FALSE)</f>
        <v>#N/A</v>
      </c>
      <c r="AU175">
        <f>VLOOKUP(G175,'system Report'!G173:AJ391,27,FALSE)</f>
        <v>12219.55</v>
      </c>
      <c r="AW175" t="e">
        <f t="shared" si="36"/>
        <v>#N/A</v>
      </c>
      <c r="BA175">
        <f>VLOOKUP(G175,'star silver'!$B$4:$G$93,4,FALSE)</f>
        <v>1682.21</v>
      </c>
      <c r="BB175">
        <f>VLOOKUP(G175,'system Report'!G173:AI391,29,FALSE)</f>
        <v>0</v>
      </c>
      <c r="BD175" t="b">
        <f t="shared" si="37"/>
        <v>0</v>
      </c>
    </row>
    <row r="176" hidden="1" spans="1:56">
      <c r="A176" s="1" t="s">
        <v>58</v>
      </c>
      <c r="B176" s="5" t="s">
        <v>22</v>
      </c>
      <c r="C176" s="1">
        <v>7</v>
      </c>
      <c r="D176" s="10">
        <v>45528</v>
      </c>
      <c r="E176" s="1">
        <v>148</v>
      </c>
      <c r="F176" s="1" t="s">
        <v>260</v>
      </c>
      <c r="G176" s="1">
        <v>5128</v>
      </c>
      <c r="H176" s="1" t="s">
        <v>117</v>
      </c>
      <c r="I176" s="1" t="s">
        <v>94</v>
      </c>
      <c r="J176" s="1">
        <v>269538903</v>
      </c>
      <c r="K176" s="1"/>
      <c r="L176" s="1">
        <v>277375712.42</v>
      </c>
      <c r="M176" s="1"/>
      <c r="N176" s="39">
        <f t="shared" si="40"/>
        <v>102.907487317332</v>
      </c>
      <c r="O176" s="1"/>
      <c r="P176" s="1">
        <f>VLOOKUP(G176,'Empwise report_aug'!$B$2:$E$248,4,0)</f>
        <v>910587.815</v>
      </c>
      <c r="Q176" s="1"/>
      <c r="R176" s="1"/>
      <c r="S176" s="1"/>
      <c r="T176" s="1">
        <f>VLOOKUP(G176,'Empwise report_aug'!$B$2:$E$248,3,FALSE)</f>
        <v>1054442.13</v>
      </c>
      <c r="U176" s="1"/>
      <c r="V176" s="1"/>
      <c r="W176" s="39">
        <f t="shared" si="35"/>
        <v>115.797961781424</v>
      </c>
      <c r="X176" s="1"/>
      <c r="Y176" s="1"/>
      <c r="Z176" t="e">
        <f>VLOOKUP(G176,'Gold Ornamnet'!$B$4:$E$231,4,FALSE)</f>
        <v>#N/A</v>
      </c>
      <c r="AA176">
        <f>VLOOKUP(G176,'system Report'!$G$1:$Q$219,11,FALSE)</f>
        <v>0</v>
      </c>
      <c r="AB176">
        <f>VLOOKUP(G176,sys23oct!$H$1:$S$74,11,FALSE)</f>
        <v>0</v>
      </c>
      <c r="AD176" t="e">
        <f t="shared" si="41"/>
        <v>#N/A</v>
      </c>
      <c r="AE176">
        <f>VLOOKUP(G176,silver!$B$4:$E$117,4,FALSE)</f>
        <v>1408.04</v>
      </c>
      <c r="AF176" s="4">
        <f>VLOOKUP(G176,[1]SIPReport16102024180130!H$1:AB$69,19)</f>
        <v>0</v>
      </c>
      <c r="AG176" s="4"/>
      <c r="AH176" s="4"/>
      <c r="AI176" t="b">
        <f t="shared" si="42"/>
        <v>0</v>
      </c>
      <c r="AJ176" t="e">
        <f>VLOOKUP(G176,'Diamond '!$B$4:$E$1048576,4,FALSE)</f>
        <v>#N/A</v>
      </c>
      <c r="AK176">
        <f>VLOOKUP(G176,'system Report'!$G$1:$V$219,15,FALSE)</f>
        <v>0</v>
      </c>
      <c r="AL176" s="4" t="e">
        <f>VLOOKUP(G176,[1]SIPReport16102024180130!H:V,15,FALSE)</f>
        <v>#N/A</v>
      </c>
      <c r="AN176" t="e">
        <f t="shared" si="43"/>
        <v>#N/A</v>
      </c>
      <c r="AO176" t="e">
        <f>VLOOKUP(G176,'gold small ornament'!$B$4:$E$288,4,FALSE)</f>
        <v>#N/A</v>
      </c>
      <c r="AP176">
        <f>VLOOKUP(G176,'system Report'!$G:$AF,25,FALSE)</f>
        <v>0</v>
      </c>
      <c r="AQ176" s="4" t="e">
        <f>VLOOKUP(G176,[1]SIPReport16102024180130!H$1:AG$69,25,FALSE)</f>
        <v>#N/A</v>
      </c>
      <c r="AS176" t="e">
        <f t="shared" si="44"/>
        <v>#N/A</v>
      </c>
      <c r="AT176" t="e">
        <f>VLOOKUP(G176,'star gold'!$B$4:$G$265,4,FALSE)</f>
        <v>#N/A</v>
      </c>
      <c r="AU176">
        <f>VLOOKUP(G176,'system Report'!G174:AJ392,27,FALSE)</f>
        <v>9975.58</v>
      </c>
      <c r="AW176" t="e">
        <f t="shared" si="36"/>
        <v>#N/A</v>
      </c>
      <c r="BA176">
        <f>VLOOKUP(G176,'star silver'!$B$4:$G$93,4,FALSE)</f>
        <v>1353.38</v>
      </c>
      <c r="BB176">
        <f>VLOOKUP(G176,'system Report'!G174:AI392,29,FALSE)</f>
        <v>0</v>
      </c>
      <c r="BD176" t="b">
        <f t="shared" si="37"/>
        <v>0</v>
      </c>
    </row>
    <row r="177" hidden="1" spans="1:56">
      <c r="A177" s="1" t="s">
        <v>58</v>
      </c>
      <c r="B177" s="5" t="s">
        <v>22</v>
      </c>
      <c r="C177" s="1">
        <v>7</v>
      </c>
      <c r="D177" s="10">
        <v>45528</v>
      </c>
      <c r="E177" s="1">
        <v>148</v>
      </c>
      <c r="F177" s="1" t="s">
        <v>261</v>
      </c>
      <c r="G177" s="1">
        <v>5134</v>
      </c>
      <c r="H177" s="1" t="s">
        <v>97</v>
      </c>
      <c r="I177" s="1" t="s">
        <v>94</v>
      </c>
      <c r="J177" s="1">
        <v>269538903</v>
      </c>
      <c r="K177" s="1"/>
      <c r="L177" s="1">
        <v>277375712.42</v>
      </c>
      <c r="M177" s="1"/>
      <c r="N177" s="39">
        <f t="shared" si="40"/>
        <v>102.907487317332</v>
      </c>
      <c r="O177" s="1"/>
      <c r="P177" s="1">
        <f>VLOOKUP(G177,'Empwise report_aug'!$B$2:$E$248,4,0)</f>
        <v>9512169.6516</v>
      </c>
      <c r="Q177" s="1"/>
      <c r="R177" s="1"/>
      <c r="S177" s="1"/>
      <c r="T177" s="1">
        <f>VLOOKUP(G177,'Empwise report_aug'!$B$2:$E$248,3,FALSE)</f>
        <v>10654160.37</v>
      </c>
      <c r="U177" s="1"/>
      <c r="V177" s="1"/>
      <c r="W177" s="39">
        <f t="shared" si="35"/>
        <v>112.005575596603</v>
      </c>
      <c r="X177" s="1"/>
      <c r="Y177" s="1"/>
      <c r="Z177">
        <f>VLOOKUP(G177,'Gold Ornamnet'!$B$4:$E$231,4,FALSE)</f>
        <v>368.77</v>
      </c>
      <c r="AA177">
        <f>VLOOKUP(G177,'system Report'!$G$1:$Q$219,11,FALSE)</f>
        <v>0</v>
      </c>
      <c r="AB177">
        <f>VLOOKUP(G177,sys23oct!$H$1:$S$74,11,FALSE)</f>
        <v>368.77</v>
      </c>
      <c r="AD177" t="b">
        <f t="shared" si="41"/>
        <v>0</v>
      </c>
      <c r="AE177" t="e">
        <f>VLOOKUP(G177,silver!$B$4:$E$117,4,FALSE)</f>
        <v>#N/A</v>
      </c>
      <c r="AF177" s="4">
        <f>VLOOKUP(G177,[1]SIPReport16102024180130!H$1:AB$69,19)</f>
        <v>0</v>
      </c>
      <c r="AG177" s="4"/>
      <c r="AH177" s="4"/>
      <c r="AI177" t="e">
        <f t="shared" si="42"/>
        <v>#N/A</v>
      </c>
      <c r="AJ177">
        <f>VLOOKUP(G177,'Diamond '!$B$4:$E$1048576,4,FALSE)</f>
        <v>10.06</v>
      </c>
      <c r="AK177">
        <f>VLOOKUP(G177,'system Report'!$G$1:$V$219,15,FALSE)</f>
        <v>30.18</v>
      </c>
      <c r="AL177" s="4" t="e">
        <f>VLOOKUP(G177,[1]SIPReport16102024180130!H:V,15,FALSE)</f>
        <v>#N/A</v>
      </c>
      <c r="AN177" t="e">
        <f t="shared" si="43"/>
        <v>#N/A</v>
      </c>
      <c r="AO177">
        <f>VLOOKUP(G177,'gold small ornament'!$B$4:$E$288,4,FALSE)</f>
        <v>17.949</v>
      </c>
      <c r="AP177">
        <f>VLOOKUP(G177,'system Report'!$G:$AF,25,FALSE)</f>
        <v>53.85</v>
      </c>
      <c r="AQ177" s="4" t="e">
        <f>VLOOKUP(G177,[1]SIPReport16102024180130!H$1:AG$69,25,FALSE)</f>
        <v>#N/A</v>
      </c>
      <c r="AS177" t="e">
        <f t="shared" si="44"/>
        <v>#N/A</v>
      </c>
      <c r="AT177">
        <f>VLOOKUP(G177,'star gold'!$B$4:$G$265,4,FALSE)</f>
        <v>66.64</v>
      </c>
      <c r="AU177">
        <f>VLOOKUP(G177,'system Report'!G175:AJ393,27,FALSE)</f>
        <v>1531.35</v>
      </c>
      <c r="AW177" t="b">
        <f t="shared" si="36"/>
        <v>0</v>
      </c>
      <c r="BA177" t="e">
        <f>VLOOKUP(G177,'star silver'!$B$4:$G$93,4,FALSE)</f>
        <v>#N/A</v>
      </c>
      <c r="BB177">
        <f>VLOOKUP(G177,'system Report'!G175:AI393,29,FALSE)</f>
        <v>0</v>
      </c>
      <c r="BD177" t="e">
        <f t="shared" si="37"/>
        <v>#N/A</v>
      </c>
    </row>
    <row r="178" hidden="1" spans="1:56">
      <c r="A178" s="1" t="s">
        <v>58</v>
      </c>
      <c r="B178" s="5" t="s">
        <v>22</v>
      </c>
      <c r="C178" s="1">
        <v>7</v>
      </c>
      <c r="D178" s="10">
        <v>45528</v>
      </c>
      <c r="E178" s="1">
        <v>148</v>
      </c>
      <c r="F178" s="1" t="s">
        <v>262</v>
      </c>
      <c r="G178" s="1">
        <v>5135</v>
      </c>
      <c r="H178" s="1" t="s">
        <v>97</v>
      </c>
      <c r="I178" s="1" t="s">
        <v>94</v>
      </c>
      <c r="J178" s="1">
        <v>269538903</v>
      </c>
      <c r="K178" s="1"/>
      <c r="L178" s="1">
        <v>277375712.42</v>
      </c>
      <c r="M178" s="1"/>
      <c r="N178" s="39">
        <f t="shared" si="40"/>
        <v>102.907487317332</v>
      </c>
      <c r="O178" s="1"/>
      <c r="P178" s="1">
        <f>VLOOKUP(G178,'Empwise report_aug'!$B$2:$E$248,4,0)</f>
        <v>1137978.58</v>
      </c>
      <c r="Q178" s="1"/>
      <c r="R178" s="1"/>
      <c r="S178" s="1"/>
      <c r="T178" s="1">
        <f>VLOOKUP(G178,'Empwise report_aug'!$B$2:$E$248,3,FALSE)</f>
        <v>1286184.84</v>
      </c>
      <c r="U178" s="1"/>
      <c r="V178" s="1"/>
      <c r="W178" s="39">
        <f t="shared" si="35"/>
        <v>113.0236423255</v>
      </c>
      <c r="X178" s="1"/>
      <c r="Y178" s="1"/>
      <c r="Z178" t="e">
        <f>VLOOKUP(G178,'Gold Ornamnet'!$B$4:$E$231,4,FALSE)</f>
        <v>#N/A</v>
      </c>
      <c r="AA178">
        <f>VLOOKUP(G178,'system Report'!$G$1:$Q$219,11,FALSE)</f>
        <v>0</v>
      </c>
      <c r="AB178">
        <f>VLOOKUP(G178,sys23oct!$H$1:$S$74,11,FALSE)</f>
        <v>0</v>
      </c>
      <c r="AD178" t="e">
        <f t="shared" si="41"/>
        <v>#N/A</v>
      </c>
      <c r="AE178">
        <f>VLOOKUP(G178,silver!$B$4:$E$117,4,FALSE)</f>
        <v>3906.68</v>
      </c>
      <c r="AF178" s="4">
        <f>VLOOKUP(G178,[1]SIPReport16102024180130!H$1:AB$69,19)</f>
        <v>0</v>
      </c>
      <c r="AG178" s="4"/>
      <c r="AH178" s="4"/>
      <c r="AI178" t="b">
        <f t="shared" si="42"/>
        <v>0</v>
      </c>
      <c r="AJ178" t="e">
        <f>VLOOKUP(G178,'Diamond '!$B$4:$E$1048576,4,FALSE)</f>
        <v>#N/A</v>
      </c>
      <c r="AK178">
        <f>VLOOKUP(G178,'system Report'!$G$1:$V$219,15,FALSE)</f>
        <v>0</v>
      </c>
      <c r="AL178" s="4" t="e">
        <f>VLOOKUP(G178,[1]SIPReport16102024180130!H:V,15,FALSE)</f>
        <v>#N/A</v>
      </c>
      <c r="AN178" t="e">
        <f t="shared" si="43"/>
        <v>#N/A</v>
      </c>
      <c r="AO178" t="e">
        <f>VLOOKUP(G178,'gold small ornament'!$B$4:$E$288,4,FALSE)</f>
        <v>#N/A</v>
      </c>
      <c r="AP178">
        <f>VLOOKUP(G178,'system Report'!$G:$AF,25,FALSE)</f>
        <v>0</v>
      </c>
      <c r="AQ178" s="4" t="e">
        <f>VLOOKUP(G178,[1]SIPReport16102024180130!H$1:AG$69,25,FALSE)</f>
        <v>#N/A</v>
      </c>
      <c r="AS178" t="e">
        <f t="shared" si="44"/>
        <v>#N/A</v>
      </c>
      <c r="AT178" t="e">
        <f>VLOOKUP(G178,'star gold'!$B$4:$G$265,4,FALSE)</f>
        <v>#N/A</v>
      </c>
      <c r="AU178">
        <f>VLOOKUP(G178,'system Report'!G176:AJ394,27,FALSE)</f>
        <v>12508.44</v>
      </c>
      <c r="AW178" t="e">
        <f t="shared" si="36"/>
        <v>#N/A</v>
      </c>
      <c r="BA178">
        <f>VLOOKUP(G178,'star silver'!$B$4:$G$93,4,FALSE)</f>
        <v>1125.3</v>
      </c>
      <c r="BB178">
        <f>VLOOKUP(G178,'system Report'!G176:AI394,29,FALSE)</f>
        <v>0</v>
      </c>
      <c r="BD178" t="b">
        <f t="shared" si="37"/>
        <v>0</v>
      </c>
    </row>
    <row r="179" hidden="1" spans="1:56">
      <c r="A179" s="1" t="s">
        <v>58</v>
      </c>
      <c r="B179" s="5" t="s">
        <v>22</v>
      </c>
      <c r="C179" s="1">
        <v>7</v>
      </c>
      <c r="D179" s="10">
        <v>45528</v>
      </c>
      <c r="E179" s="1">
        <v>148</v>
      </c>
      <c r="F179" s="1" t="s">
        <v>263</v>
      </c>
      <c r="G179" s="1">
        <v>5137</v>
      </c>
      <c r="H179" s="1" t="s">
        <v>97</v>
      </c>
      <c r="I179" s="1" t="s">
        <v>94</v>
      </c>
      <c r="J179" s="1">
        <v>269538903</v>
      </c>
      <c r="K179" s="1"/>
      <c r="L179" s="1">
        <v>277375712.42</v>
      </c>
      <c r="M179" s="1"/>
      <c r="N179" s="39">
        <f t="shared" si="40"/>
        <v>102.907487317332</v>
      </c>
      <c r="O179" s="1"/>
      <c r="P179" s="1">
        <f>VLOOKUP(G179,'Empwise report_aug'!$B$2:$E$248,4,0)</f>
        <v>9512169.6516</v>
      </c>
      <c r="Q179" s="1"/>
      <c r="R179" s="1"/>
      <c r="S179" s="1"/>
      <c r="T179" s="1">
        <f>VLOOKUP(G179,'Empwise report_aug'!$B$2:$E$248,3,FALSE)</f>
        <v>13754406.74</v>
      </c>
      <c r="U179" s="1"/>
      <c r="V179" s="1"/>
      <c r="W179" s="39">
        <f t="shared" si="35"/>
        <v>144.597996501108</v>
      </c>
      <c r="X179" s="1"/>
      <c r="Y179" s="1"/>
      <c r="Z179">
        <f>VLOOKUP(G179,'Gold Ornamnet'!$B$4:$E$231,4,FALSE)</f>
        <v>825.496</v>
      </c>
      <c r="AA179">
        <f>VLOOKUP(G179,'system Report'!$G$1:$Q$219,11,FALSE)</f>
        <v>0</v>
      </c>
      <c r="AB179">
        <f>VLOOKUP(G179,sys23oct!$H$1:$S$74,11,FALSE)</f>
        <v>825.5</v>
      </c>
      <c r="AD179" t="b">
        <f t="shared" si="41"/>
        <v>0</v>
      </c>
      <c r="AE179" t="e">
        <f>VLOOKUP(G179,silver!$B$4:$E$117,4,FALSE)</f>
        <v>#N/A</v>
      </c>
      <c r="AF179" s="4">
        <f>VLOOKUP(G179,[1]SIPReport16102024180130!H$1:AB$69,19)</f>
        <v>0</v>
      </c>
      <c r="AG179" s="4"/>
      <c r="AH179" s="4"/>
      <c r="AI179" t="e">
        <f t="shared" si="42"/>
        <v>#N/A</v>
      </c>
      <c r="AJ179">
        <f>VLOOKUP(G179,'Diamond '!$B$4:$E$1048576,4,FALSE)</f>
        <v>9.21</v>
      </c>
      <c r="AK179">
        <f>VLOOKUP(G179,'system Report'!$G$1:$V$219,15,FALSE)</f>
        <v>27.63</v>
      </c>
      <c r="AL179" s="4" t="e">
        <f>VLOOKUP(G179,[1]SIPReport16102024180130!H:V,15,FALSE)</f>
        <v>#N/A</v>
      </c>
      <c r="AN179" t="e">
        <f t="shared" si="43"/>
        <v>#N/A</v>
      </c>
      <c r="AO179">
        <f>VLOOKUP(G179,'gold small ornament'!$B$4:$E$288,4,FALSE)</f>
        <v>9.51</v>
      </c>
      <c r="AP179">
        <f>VLOOKUP(G179,'system Report'!$G:$AF,25,FALSE)</f>
        <v>28.53</v>
      </c>
      <c r="AQ179" s="4" t="e">
        <f>VLOOKUP(G179,[1]SIPReport16102024180130!H$1:AG$69,25,FALSE)</f>
        <v>#N/A</v>
      </c>
      <c r="AS179" t="e">
        <f t="shared" si="44"/>
        <v>#N/A</v>
      </c>
      <c r="AT179">
        <f>VLOOKUP(G179,'star gold'!$B$4:$G$265,4,FALSE)</f>
        <v>266.37</v>
      </c>
      <c r="AU179">
        <f>VLOOKUP(G179,'system Report'!G177:AJ395,27,FALSE)</f>
        <v>2484</v>
      </c>
      <c r="AW179" t="b">
        <f t="shared" si="36"/>
        <v>0</v>
      </c>
      <c r="BA179" t="e">
        <f>VLOOKUP(G179,'star silver'!$B$4:$G$93,4,FALSE)</f>
        <v>#N/A</v>
      </c>
      <c r="BB179">
        <f>VLOOKUP(G179,'system Report'!G177:AI395,29,FALSE)</f>
        <v>0</v>
      </c>
      <c r="BD179" t="e">
        <f t="shared" si="37"/>
        <v>#N/A</v>
      </c>
    </row>
    <row r="180" hidden="1" spans="1:56">
      <c r="A180" s="1" t="s">
        <v>58</v>
      </c>
      <c r="B180" s="5" t="s">
        <v>22</v>
      </c>
      <c r="C180" s="1">
        <v>7</v>
      </c>
      <c r="D180" s="10">
        <v>45528</v>
      </c>
      <c r="E180" s="1">
        <v>148</v>
      </c>
      <c r="F180" s="1" t="s">
        <v>264</v>
      </c>
      <c r="G180" s="1">
        <v>5215</v>
      </c>
      <c r="H180" s="1" t="s">
        <v>97</v>
      </c>
      <c r="I180" s="1" t="s">
        <v>94</v>
      </c>
      <c r="J180" s="1">
        <v>269538903</v>
      </c>
      <c r="K180" s="1"/>
      <c r="L180" s="1">
        <v>277375712.42</v>
      </c>
      <c r="M180" s="1"/>
      <c r="N180" s="39">
        <f t="shared" si="40"/>
        <v>102.907487317332</v>
      </c>
      <c r="O180" s="1"/>
      <c r="P180" s="1">
        <f>VLOOKUP(G180,'Empwise report_aug'!$B$2:$E$248,4,0)</f>
        <v>1137978.58</v>
      </c>
      <c r="Q180" s="1"/>
      <c r="R180" s="1"/>
      <c r="S180" s="1"/>
      <c r="T180" s="1">
        <f>VLOOKUP(G180,'Empwise report_aug'!$B$2:$E$248,3,FALSE)</f>
        <v>1205518.67</v>
      </c>
      <c r="U180" s="1"/>
      <c r="V180" s="1"/>
      <c r="W180" s="39">
        <f t="shared" si="35"/>
        <v>105.93509325984</v>
      </c>
      <c r="X180" s="1"/>
      <c r="Y180" s="1"/>
      <c r="Z180" t="e">
        <f>VLOOKUP(G180,'Gold Ornamnet'!$B$4:$E$231,4,FALSE)</f>
        <v>#N/A</v>
      </c>
      <c r="AA180">
        <f>VLOOKUP(G180,'system Report'!$G$1:$Q$219,11,FALSE)</f>
        <v>0</v>
      </c>
      <c r="AB180">
        <f>VLOOKUP(G180,sys23oct!$H$1:$S$74,11,FALSE)</f>
        <v>0</v>
      </c>
      <c r="AD180" t="e">
        <f t="shared" si="41"/>
        <v>#N/A</v>
      </c>
      <c r="AE180">
        <f>VLOOKUP(G180,silver!$B$4:$E$117,4,FALSE)</f>
        <v>2895.82</v>
      </c>
      <c r="AF180" s="4">
        <f>VLOOKUP(G180,[1]SIPReport16102024180130!H$1:AB$69,19)</f>
        <v>0</v>
      </c>
      <c r="AG180" s="4"/>
      <c r="AH180" s="4"/>
      <c r="AI180" t="b">
        <f t="shared" si="42"/>
        <v>0</v>
      </c>
      <c r="AJ180" t="e">
        <f>VLOOKUP(G180,'Diamond '!$B$4:$E$1048576,4,FALSE)</f>
        <v>#N/A</v>
      </c>
      <c r="AK180">
        <f>VLOOKUP(G180,'system Report'!$G$1:$V$219,15,FALSE)</f>
        <v>0</v>
      </c>
      <c r="AL180" s="4" t="e">
        <f>VLOOKUP(G180,[1]SIPReport16102024180130!H:V,15,FALSE)</f>
        <v>#N/A</v>
      </c>
      <c r="AN180" t="e">
        <f t="shared" si="43"/>
        <v>#N/A</v>
      </c>
      <c r="AO180" t="e">
        <f>VLOOKUP(G180,'gold small ornament'!$B$4:$E$288,4,FALSE)</f>
        <v>#N/A</v>
      </c>
      <c r="AP180">
        <f>VLOOKUP(G180,'system Report'!$G:$AF,25,FALSE)</f>
        <v>0</v>
      </c>
      <c r="AQ180" s="4" t="e">
        <f>VLOOKUP(G180,[1]SIPReport16102024180130!H$1:AG$69,25,FALSE)</f>
        <v>#N/A</v>
      </c>
      <c r="AS180" t="e">
        <f t="shared" si="44"/>
        <v>#N/A</v>
      </c>
      <c r="AT180" t="e">
        <f>VLOOKUP(G180,'star gold'!$B$4:$G$265,4,FALSE)</f>
        <v>#N/A</v>
      </c>
      <c r="AU180">
        <f>VLOOKUP(G180,'system Report'!G178:AJ396,27,FALSE)</f>
        <v>11861.25</v>
      </c>
      <c r="AW180" t="e">
        <f t="shared" si="36"/>
        <v>#N/A</v>
      </c>
      <c r="BA180">
        <f>VLOOKUP(G180,'star silver'!$B$4:$G$93,4,FALSE)</f>
        <v>2403.44</v>
      </c>
      <c r="BB180">
        <f>VLOOKUP(G180,'system Report'!G178:AI396,29,FALSE)</f>
        <v>0</v>
      </c>
      <c r="BD180" t="b">
        <f t="shared" si="37"/>
        <v>0</v>
      </c>
    </row>
    <row r="181" hidden="1" spans="1:56">
      <c r="A181" s="1" t="s">
        <v>58</v>
      </c>
      <c r="B181" s="5" t="s">
        <v>22</v>
      </c>
      <c r="C181" s="1">
        <v>7</v>
      </c>
      <c r="D181" s="10">
        <v>45528</v>
      </c>
      <c r="E181" s="1">
        <v>148</v>
      </c>
      <c r="F181" s="1" t="s">
        <v>265</v>
      </c>
      <c r="G181" s="1">
        <v>5250</v>
      </c>
      <c r="H181" s="1" t="s">
        <v>65</v>
      </c>
      <c r="I181" s="1" t="s">
        <v>94</v>
      </c>
      <c r="J181" s="1">
        <v>269538903</v>
      </c>
      <c r="K181" s="1"/>
      <c r="L181" s="1">
        <v>277375712.42</v>
      </c>
      <c r="M181" s="1"/>
      <c r="N181" s="39">
        <f t="shared" si="40"/>
        <v>102.907487317332</v>
      </c>
      <c r="O181" s="1"/>
      <c r="P181" s="1" t="e">
        <f>VLOOKUP(G181,'Empwise report_aug'!$B$2:$E$248,4,0)</f>
        <v>#N/A</v>
      </c>
      <c r="Q181" s="1"/>
      <c r="R181" s="1"/>
      <c r="S181" s="1"/>
      <c r="T181" s="1" t="e">
        <f>VLOOKUP(G181,'Empwise report_aug'!$B$2:$E$248,3,FALSE)</f>
        <v>#N/A</v>
      </c>
      <c r="U181" s="1"/>
      <c r="V181" s="1"/>
      <c r="W181" s="39" t="e">
        <f t="shared" si="35"/>
        <v>#N/A</v>
      </c>
      <c r="X181" s="1"/>
      <c r="Y181" s="1"/>
      <c r="Z181" t="e">
        <f>VLOOKUP(G181,'Gold Ornamnet'!$B$4:$E$231,4,FALSE)</f>
        <v>#N/A</v>
      </c>
      <c r="AA181">
        <f>VLOOKUP(G181,'system Report'!$G$1:$Q$219,11,FALSE)</f>
        <v>0</v>
      </c>
      <c r="AB181" t="e">
        <f>VLOOKUP(G181,sys23oct!$H$1:$S$74,11,FALSE)</f>
        <v>#N/A</v>
      </c>
      <c r="AD181" t="e">
        <f t="shared" si="41"/>
        <v>#N/A</v>
      </c>
      <c r="AE181" t="e">
        <f>VLOOKUP(G181,silver!$B$4:$E$117,4,FALSE)</f>
        <v>#N/A</v>
      </c>
      <c r="AF181" s="4">
        <f>VLOOKUP(G181,[1]SIPReport16102024180130!H$1:AB$69,19)</f>
        <v>0</v>
      </c>
      <c r="AG181" s="4"/>
      <c r="AH181" s="4"/>
      <c r="AI181" t="e">
        <f t="shared" si="42"/>
        <v>#N/A</v>
      </c>
      <c r="AJ181" t="e">
        <f>VLOOKUP(G181,'Diamond '!$B$4:$E$1048576,4,FALSE)</f>
        <v>#N/A</v>
      </c>
      <c r="AK181">
        <f>VLOOKUP(G181,'system Report'!$G$1:$V$219,15,FALSE)</f>
        <v>0</v>
      </c>
      <c r="AL181" s="4" t="e">
        <f>VLOOKUP(G181,[1]SIPReport16102024180130!H:V,15,FALSE)</f>
        <v>#N/A</v>
      </c>
      <c r="AN181" t="e">
        <f t="shared" si="43"/>
        <v>#N/A</v>
      </c>
      <c r="AO181" t="e">
        <f>VLOOKUP(G181,'gold small ornament'!$B$4:$E$288,4,FALSE)</f>
        <v>#N/A</v>
      </c>
      <c r="AP181">
        <f>VLOOKUP(G181,'system Report'!$G:$AF,25,FALSE)</f>
        <v>0</v>
      </c>
      <c r="AQ181" s="4" t="e">
        <f>VLOOKUP(G181,[1]SIPReport16102024180130!H$1:AG$69,25,FALSE)</f>
        <v>#N/A</v>
      </c>
      <c r="AS181" t="e">
        <f t="shared" si="44"/>
        <v>#N/A</v>
      </c>
      <c r="AT181" t="e">
        <f>VLOOKUP(G181,'star gold'!$B$4:$G$265,4,FALSE)</f>
        <v>#N/A</v>
      </c>
      <c r="AU181">
        <f>VLOOKUP(G181,'system Report'!G179:AJ397,27,FALSE)</f>
        <v>0</v>
      </c>
      <c r="AW181" t="e">
        <f t="shared" si="36"/>
        <v>#N/A</v>
      </c>
      <c r="BA181" t="e">
        <f>VLOOKUP(G181,'star silver'!$B$4:$G$93,4,FALSE)</f>
        <v>#N/A</v>
      </c>
      <c r="BB181">
        <f>VLOOKUP(G181,'system Report'!G179:AI397,29,FALSE)</f>
        <v>0</v>
      </c>
      <c r="BD181" t="e">
        <f t="shared" si="37"/>
        <v>#N/A</v>
      </c>
    </row>
    <row r="182" hidden="1" spans="1:56">
      <c r="A182" s="1" t="s">
        <v>58</v>
      </c>
      <c r="B182" s="5" t="s">
        <v>22</v>
      </c>
      <c r="C182" s="1">
        <v>7</v>
      </c>
      <c r="D182" s="10">
        <v>45528</v>
      </c>
      <c r="E182" s="1">
        <v>148</v>
      </c>
      <c r="F182" s="1" t="s">
        <v>266</v>
      </c>
      <c r="G182" s="1">
        <v>5251</v>
      </c>
      <c r="H182" s="1" t="s">
        <v>117</v>
      </c>
      <c r="I182" s="1" t="s">
        <v>94</v>
      </c>
      <c r="J182" s="1">
        <v>269538903</v>
      </c>
      <c r="K182" s="1"/>
      <c r="L182" s="1">
        <v>277375712.42</v>
      </c>
      <c r="M182" s="1"/>
      <c r="N182" s="39">
        <f t="shared" si="40"/>
        <v>102.907487317332</v>
      </c>
      <c r="O182" s="1"/>
      <c r="P182" s="1">
        <f>VLOOKUP(G182,'Empwise report_aug'!$B$2:$E$248,4,0)</f>
        <v>7611670.8864</v>
      </c>
      <c r="Q182" s="1"/>
      <c r="R182" s="1"/>
      <c r="S182" s="1"/>
      <c r="T182" s="1">
        <f>VLOOKUP(G182,'Empwise report_aug'!$B$2:$E$248,3,FALSE)</f>
        <v>7227804.32</v>
      </c>
      <c r="U182" s="1"/>
      <c r="V182" s="1"/>
      <c r="W182" s="39">
        <f t="shared" si="35"/>
        <v>94.9568685755204</v>
      </c>
      <c r="X182" s="1"/>
      <c r="Y182" s="1"/>
      <c r="Z182">
        <f>VLOOKUP(G182,'Gold Ornamnet'!$B$4:$E$231,4,FALSE)</f>
        <v>344.63</v>
      </c>
      <c r="AA182">
        <f>VLOOKUP(G182,'system Report'!$G$1:$Q$219,11,FALSE)</f>
        <v>0</v>
      </c>
      <c r="AB182">
        <f>VLOOKUP(G182,sys23oct!$H$1:$S$74,11,FALSE)</f>
        <v>344.63</v>
      </c>
      <c r="AD182" t="b">
        <f t="shared" si="41"/>
        <v>0</v>
      </c>
      <c r="AE182" t="e">
        <f>VLOOKUP(G182,silver!$B$4:$E$117,4,FALSE)</f>
        <v>#N/A</v>
      </c>
      <c r="AF182" s="4">
        <f>VLOOKUP(G182,[1]SIPReport16102024180130!H$1:AB$69,19)</f>
        <v>0</v>
      </c>
      <c r="AG182" s="4"/>
      <c r="AH182" s="4"/>
      <c r="AI182" t="e">
        <f t="shared" si="42"/>
        <v>#N/A</v>
      </c>
      <c r="AJ182">
        <f>VLOOKUP(G182,'Diamond '!$B$4:$E$1048576,4,FALSE)</f>
        <v>5</v>
      </c>
      <c r="AK182">
        <f>VLOOKUP(G182,'system Report'!$G$1:$V$219,15,FALSE)</f>
        <v>15</v>
      </c>
      <c r="AL182" s="4" t="e">
        <f>VLOOKUP(G182,[1]SIPReport16102024180130!H:V,15,FALSE)</f>
        <v>#N/A</v>
      </c>
      <c r="AN182" t="e">
        <f t="shared" si="43"/>
        <v>#N/A</v>
      </c>
      <c r="AO182">
        <f>VLOOKUP(G182,'gold small ornament'!$B$4:$E$288,4,FALSE)</f>
        <v>22.33</v>
      </c>
      <c r="AP182">
        <f>VLOOKUP(G182,'system Report'!$G:$AF,25,FALSE)</f>
        <v>66.99</v>
      </c>
      <c r="AQ182" s="4" t="e">
        <f>VLOOKUP(G182,[1]SIPReport16102024180130!H$1:AG$69,25,FALSE)</f>
        <v>#N/A</v>
      </c>
      <c r="AS182" t="e">
        <f t="shared" si="44"/>
        <v>#N/A</v>
      </c>
      <c r="AT182">
        <f>VLOOKUP(G182,'star gold'!$B$4:$G$265,4,FALSE)</f>
        <v>35.01</v>
      </c>
      <c r="AU182">
        <f>VLOOKUP(G182,'system Report'!G180:AJ398,27,FALSE)</f>
        <v>1156.98</v>
      </c>
      <c r="AW182" t="b">
        <f t="shared" si="36"/>
        <v>0</v>
      </c>
      <c r="BA182" t="e">
        <f>VLOOKUP(G182,'star silver'!$B$4:$G$93,4,FALSE)</f>
        <v>#N/A</v>
      </c>
      <c r="BB182">
        <f>VLOOKUP(G182,'system Report'!G180:AI398,29,FALSE)</f>
        <v>0</v>
      </c>
      <c r="BD182" t="e">
        <f t="shared" si="37"/>
        <v>#N/A</v>
      </c>
    </row>
    <row r="183" hidden="1" spans="1:56">
      <c r="A183" s="1" t="s">
        <v>58</v>
      </c>
      <c r="B183" s="5" t="s">
        <v>22</v>
      </c>
      <c r="C183" s="1">
        <v>7</v>
      </c>
      <c r="D183" s="10">
        <v>45528</v>
      </c>
      <c r="E183" s="1">
        <v>148</v>
      </c>
      <c r="F183" s="1" t="s">
        <v>267</v>
      </c>
      <c r="G183" s="1">
        <v>5264</v>
      </c>
      <c r="H183" s="1" t="s">
        <v>97</v>
      </c>
      <c r="I183" s="1" t="s">
        <v>94</v>
      </c>
      <c r="J183" s="1">
        <v>269538903</v>
      </c>
      <c r="K183" s="1"/>
      <c r="L183" s="1">
        <v>277375712.42</v>
      </c>
      <c r="M183" s="1"/>
      <c r="N183" s="39">
        <f t="shared" si="40"/>
        <v>102.907487317332</v>
      </c>
      <c r="O183" s="1"/>
      <c r="P183" s="1">
        <f>VLOOKUP(G183,'Empwise report_aug'!$B$2:$E$248,4,0)</f>
        <v>9512169.6516</v>
      </c>
      <c r="Q183" s="1"/>
      <c r="R183" s="1"/>
      <c r="S183" s="1"/>
      <c r="T183" s="1">
        <f>VLOOKUP(G183,'Empwise report_aug'!$B$2:$E$248,3,FALSE)</f>
        <v>9070878.05</v>
      </c>
      <c r="U183" s="1"/>
      <c r="V183" s="1"/>
      <c r="W183" s="39">
        <f t="shared" si="35"/>
        <v>95.3607681763143</v>
      </c>
      <c r="X183" s="1"/>
      <c r="Y183" s="1"/>
      <c r="Z183">
        <f>VLOOKUP(G183,'Gold Ornamnet'!$B$4:$E$231,4,FALSE)</f>
        <v>427.44</v>
      </c>
      <c r="AA183">
        <f>VLOOKUP(G183,'system Report'!$G$1:$Q$219,11,FALSE)</f>
        <v>0</v>
      </c>
      <c r="AB183">
        <f>VLOOKUP(G183,sys23oct!$H$1:$S$74,11,FALSE)</f>
        <v>427.44</v>
      </c>
      <c r="AD183" t="b">
        <f t="shared" si="41"/>
        <v>0</v>
      </c>
      <c r="AE183" t="e">
        <f>VLOOKUP(G183,silver!$B$4:$E$117,4,FALSE)</f>
        <v>#N/A</v>
      </c>
      <c r="AF183" s="4">
        <f>VLOOKUP(G183,[1]SIPReport16102024180130!H$1:AB$69,19)</f>
        <v>0</v>
      </c>
      <c r="AG183" s="4"/>
      <c r="AH183" s="4"/>
      <c r="AI183" t="e">
        <f t="shared" si="42"/>
        <v>#N/A</v>
      </c>
      <c r="AJ183">
        <f>VLOOKUP(G183,'Diamond '!$B$4:$E$1048576,4,FALSE)</f>
        <v>5.32</v>
      </c>
      <c r="AK183">
        <f>VLOOKUP(G183,'system Report'!$G$1:$V$219,15,FALSE)</f>
        <v>15.96</v>
      </c>
      <c r="AL183" s="4" t="e">
        <f>VLOOKUP(G183,[1]SIPReport16102024180130!H:V,15,FALSE)</f>
        <v>#N/A</v>
      </c>
      <c r="AN183" t="e">
        <f t="shared" si="43"/>
        <v>#N/A</v>
      </c>
      <c r="AO183">
        <f>VLOOKUP(G183,'gold small ornament'!$B$4:$E$288,4,FALSE)</f>
        <v>9.996</v>
      </c>
      <c r="AP183">
        <f>VLOOKUP(G183,'system Report'!$G:$AF,25,FALSE)</f>
        <v>30</v>
      </c>
      <c r="AQ183" s="4" t="e">
        <f>VLOOKUP(G183,[1]SIPReport16102024180130!H$1:AG$69,25,FALSE)</f>
        <v>#N/A</v>
      </c>
      <c r="AS183" t="e">
        <f t="shared" si="44"/>
        <v>#N/A</v>
      </c>
      <c r="AT183">
        <f>VLOOKUP(G183,'star gold'!$B$4:$G$265,4,FALSE)</f>
        <v>42.54</v>
      </c>
      <c r="AU183">
        <f>VLOOKUP(G183,'system Report'!G181:AJ399,27,FALSE)</f>
        <v>1531.02</v>
      </c>
      <c r="AW183" t="b">
        <f t="shared" si="36"/>
        <v>0</v>
      </c>
      <c r="BA183" t="e">
        <f>VLOOKUP(G183,'star silver'!$B$4:$G$93,4,FALSE)</f>
        <v>#N/A</v>
      </c>
      <c r="BB183">
        <f>VLOOKUP(G183,'system Report'!G181:AI399,29,FALSE)</f>
        <v>0</v>
      </c>
      <c r="BD183" t="e">
        <f t="shared" si="37"/>
        <v>#N/A</v>
      </c>
    </row>
    <row r="184" hidden="1" spans="1:56">
      <c r="A184" s="1" t="s">
        <v>58</v>
      </c>
      <c r="B184" s="5" t="s">
        <v>22</v>
      </c>
      <c r="C184" s="1">
        <v>7</v>
      </c>
      <c r="D184" s="10">
        <v>45528</v>
      </c>
      <c r="E184" s="1">
        <v>148</v>
      </c>
      <c r="F184" s="1" t="s">
        <v>268</v>
      </c>
      <c r="G184" s="1">
        <v>5289</v>
      </c>
      <c r="H184" s="1" t="s">
        <v>117</v>
      </c>
      <c r="I184" s="1" t="s">
        <v>94</v>
      </c>
      <c r="J184" s="1">
        <v>269538903</v>
      </c>
      <c r="K184" s="1"/>
      <c r="L184" s="1">
        <v>277375712.42</v>
      </c>
      <c r="M184" s="1"/>
      <c r="N184" s="39">
        <f t="shared" si="40"/>
        <v>102.907487317332</v>
      </c>
      <c r="O184" s="1"/>
      <c r="P184" s="1">
        <f>VLOOKUP(G184,'Empwise report_aug'!$B$2:$E$248,4,0)</f>
        <v>7611670.8864</v>
      </c>
      <c r="Q184" s="1"/>
      <c r="R184" s="1"/>
      <c r="S184" s="1"/>
      <c r="T184" s="1">
        <f>VLOOKUP(G184,'Empwise report_aug'!$B$2:$E$248,3,FALSE)</f>
        <v>7616062.52</v>
      </c>
      <c r="U184" s="1"/>
      <c r="V184" s="1"/>
      <c r="W184" s="39">
        <f t="shared" si="35"/>
        <v>100.057696052096</v>
      </c>
      <c r="X184" s="1"/>
      <c r="Y184" s="1"/>
      <c r="Z184">
        <f>VLOOKUP(G184,'Gold Ornamnet'!$B$4:$E$231,4,FALSE)</f>
        <v>364.81</v>
      </c>
      <c r="AA184">
        <f>VLOOKUP(G184,'system Report'!$G$1:$Q$219,11,FALSE)</f>
        <v>0</v>
      </c>
      <c r="AB184">
        <f>VLOOKUP(G184,sys23oct!$H$1:$S$74,11,FALSE)</f>
        <v>364.81</v>
      </c>
      <c r="AD184" t="b">
        <f t="shared" si="41"/>
        <v>0</v>
      </c>
      <c r="AE184" t="e">
        <f>VLOOKUP(G184,silver!$B$4:$E$117,4,FALSE)</f>
        <v>#N/A</v>
      </c>
      <c r="AF184" s="4">
        <f>VLOOKUP(G184,[1]SIPReport16102024180130!H$1:AB$69,19)</f>
        <v>0</v>
      </c>
      <c r="AG184" s="4"/>
      <c r="AH184" s="4"/>
      <c r="AI184" t="e">
        <f t="shared" si="42"/>
        <v>#N/A</v>
      </c>
      <c r="AJ184">
        <f>VLOOKUP(G184,'Diamond '!$B$4:$E$1048576,4,FALSE)</f>
        <v>6.95</v>
      </c>
      <c r="AK184">
        <f>VLOOKUP(G184,'system Report'!$G$1:$V$219,15,FALSE)</f>
        <v>20.85</v>
      </c>
      <c r="AL184" s="4" t="e">
        <f>VLOOKUP(G184,[1]SIPReport16102024180130!H:V,15,FALSE)</f>
        <v>#N/A</v>
      </c>
      <c r="AN184" t="e">
        <f t="shared" si="43"/>
        <v>#N/A</v>
      </c>
      <c r="AO184">
        <f>VLOOKUP(G184,'gold small ornament'!$B$4:$E$288,4,FALSE)</f>
        <v>10.331</v>
      </c>
      <c r="AP184">
        <f>VLOOKUP(G184,'system Report'!$G:$AF,25,FALSE)</f>
        <v>30.54</v>
      </c>
      <c r="AQ184" s="4" t="e">
        <f>VLOOKUP(G184,[1]SIPReport16102024180130!H$1:AG$69,25,FALSE)</f>
        <v>#N/A</v>
      </c>
      <c r="AS184" t="e">
        <f t="shared" si="44"/>
        <v>#N/A</v>
      </c>
      <c r="AT184">
        <f>VLOOKUP(G184,'star gold'!$B$4:$G$265,4,FALSE)</f>
        <v>65.42</v>
      </c>
      <c r="AU184">
        <f>VLOOKUP(G184,'system Report'!G182:AJ400,27,FALSE)</f>
        <v>1421.09</v>
      </c>
      <c r="AW184" t="b">
        <f t="shared" si="36"/>
        <v>0</v>
      </c>
      <c r="BA184" t="e">
        <f>VLOOKUP(G184,'star silver'!$B$4:$G$93,4,FALSE)</f>
        <v>#N/A</v>
      </c>
      <c r="BB184">
        <f>VLOOKUP(G184,'system Report'!G182:AI400,29,FALSE)</f>
        <v>0</v>
      </c>
      <c r="BD184" t="e">
        <f t="shared" si="37"/>
        <v>#N/A</v>
      </c>
    </row>
    <row r="185" hidden="1" spans="1:56">
      <c r="A185" s="1" t="s">
        <v>58</v>
      </c>
      <c r="B185" s="5" t="s">
        <v>22</v>
      </c>
      <c r="C185" s="1">
        <v>7</v>
      </c>
      <c r="D185" s="10">
        <v>45528</v>
      </c>
      <c r="E185" s="1">
        <v>148</v>
      </c>
      <c r="F185" s="1" t="s">
        <v>269</v>
      </c>
      <c r="G185" s="1">
        <v>5351</v>
      </c>
      <c r="H185" s="1" t="s">
        <v>97</v>
      </c>
      <c r="I185" s="1" t="s">
        <v>94</v>
      </c>
      <c r="J185" s="1">
        <v>269538903</v>
      </c>
      <c r="K185" s="1"/>
      <c r="L185" s="1">
        <v>277375712.42</v>
      </c>
      <c r="M185" s="1"/>
      <c r="N185" s="39">
        <f t="shared" si="40"/>
        <v>102.907487317332</v>
      </c>
      <c r="O185" s="1"/>
      <c r="P185" s="1">
        <f>VLOOKUP(G185,'Empwise report_aug'!$B$2:$E$248,4,0)</f>
        <v>9512169.6516</v>
      </c>
      <c r="Q185" s="1"/>
      <c r="R185" s="1"/>
      <c r="S185" s="1"/>
      <c r="T185" s="1">
        <f>VLOOKUP(G185,'Empwise report_aug'!$B$2:$E$248,3,FALSE)</f>
        <v>7656735.81</v>
      </c>
      <c r="U185" s="1"/>
      <c r="V185" s="1"/>
      <c r="W185" s="39">
        <f t="shared" si="35"/>
        <v>80.4941048198409</v>
      </c>
      <c r="X185" s="1"/>
      <c r="Y185" s="1"/>
      <c r="Z185">
        <f>VLOOKUP(G185,'Gold Ornamnet'!$B$4:$E$231,4,FALSE)</f>
        <v>296.3</v>
      </c>
      <c r="AA185">
        <f>VLOOKUP(G185,'system Report'!$G$1:$Q$219,11,FALSE)</f>
        <v>0</v>
      </c>
      <c r="AB185">
        <f>VLOOKUP(G185,sys23oct!$H$1:$S$74,11,FALSE)</f>
        <v>296.3</v>
      </c>
      <c r="AD185" t="b">
        <f t="shared" si="41"/>
        <v>0</v>
      </c>
      <c r="AE185" t="e">
        <f>VLOOKUP(G185,silver!$B$4:$E$117,4,FALSE)</f>
        <v>#N/A</v>
      </c>
      <c r="AF185" s="4">
        <f>VLOOKUP(G185,[1]SIPReport16102024180130!H$1:AB$69,19)</f>
        <v>0</v>
      </c>
      <c r="AG185" s="4"/>
      <c r="AH185" s="4"/>
      <c r="AI185" t="e">
        <f t="shared" si="42"/>
        <v>#N/A</v>
      </c>
      <c r="AJ185">
        <f>VLOOKUP(G185,'Diamond '!$B$4:$E$1048576,4,FALSE)</f>
        <v>5.79</v>
      </c>
      <c r="AK185">
        <f>VLOOKUP(G185,'system Report'!$G$1:$V$219,15,FALSE)</f>
        <v>17.37</v>
      </c>
      <c r="AL185" s="4" t="e">
        <f>VLOOKUP(G185,[1]SIPReport16102024180130!H:V,15,FALSE)</f>
        <v>#N/A</v>
      </c>
      <c r="AN185" t="e">
        <f t="shared" si="43"/>
        <v>#N/A</v>
      </c>
      <c r="AO185">
        <f>VLOOKUP(G185,'gold small ornament'!$B$4:$E$288,4,FALSE)</f>
        <v>28.95</v>
      </c>
      <c r="AP185">
        <f>VLOOKUP(G185,'system Report'!$G:$AF,25,FALSE)</f>
        <v>80.61</v>
      </c>
      <c r="AQ185" s="4" t="e">
        <f>VLOOKUP(G185,[1]SIPReport16102024180130!H$1:AG$69,25,FALSE)</f>
        <v>#N/A</v>
      </c>
      <c r="AS185" t="e">
        <f t="shared" si="44"/>
        <v>#N/A</v>
      </c>
      <c r="AT185">
        <f>VLOOKUP(G185,'star gold'!$B$4:$G$265,4,FALSE)</f>
        <v>69.84</v>
      </c>
      <c r="AU185">
        <f>VLOOKUP(G185,'system Report'!G183:AJ401,27,FALSE)</f>
        <v>1201.77</v>
      </c>
      <c r="AW185" t="b">
        <f t="shared" si="36"/>
        <v>0</v>
      </c>
      <c r="BA185" t="e">
        <f>VLOOKUP(G185,'star silver'!$B$4:$G$93,4,FALSE)</f>
        <v>#N/A</v>
      </c>
      <c r="BB185">
        <f>VLOOKUP(G185,'system Report'!G183:AI401,29,FALSE)</f>
        <v>0</v>
      </c>
      <c r="BD185" t="e">
        <f t="shared" si="37"/>
        <v>#N/A</v>
      </c>
    </row>
    <row r="186" hidden="1" spans="1:56">
      <c r="A186" s="1" t="s">
        <v>58</v>
      </c>
      <c r="B186" s="5" t="s">
        <v>22</v>
      </c>
      <c r="C186" s="1">
        <v>7</v>
      </c>
      <c r="D186" s="10">
        <v>45528</v>
      </c>
      <c r="E186" s="1">
        <v>148</v>
      </c>
      <c r="F186" s="1" t="s">
        <v>270</v>
      </c>
      <c r="G186" s="1">
        <v>5352</v>
      </c>
      <c r="H186" s="1" t="s">
        <v>97</v>
      </c>
      <c r="I186" s="1" t="s">
        <v>94</v>
      </c>
      <c r="J186" s="1">
        <v>269538903</v>
      </c>
      <c r="K186" s="1"/>
      <c r="L186" s="1">
        <v>277375712.42</v>
      </c>
      <c r="M186" s="1"/>
      <c r="N186" s="39">
        <f t="shared" si="40"/>
        <v>102.907487317332</v>
      </c>
      <c r="O186" s="1"/>
      <c r="P186" s="1">
        <f>VLOOKUP(G186,'Empwise report_aug'!$B$2:$E$248,4,0)</f>
        <v>9512169.6516</v>
      </c>
      <c r="Q186" s="1"/>
      <c r="R186" s="1"/>
      <c r="S186" s="1"/>
      <c r="T186" s="1">
        <f>VLOOKUP(G186,'Empwise report_aug'!$B$2:$E$248,3,FALSE)</f>
        <v>4238892.56</v>
      </c>
      <c r="U186" s="1"/>
      <c r="V186" s="1"/>
      <c r="W186" s="39">
        <f t="shared" si="35"/>
        <v>44.5628359801909</v>
      </c>
      <c r="X186" s="1"/>
      <c r="Y186" s="1"/>
      <c r="Z186">
        <f>VLOOKUP(G186,'Gold Ornamnet'!$B$4:$E$231,4,FALSE)</f>
        <v>148.98</v>
      </c>
      <c r="AA186">
        <f>VLOOKUP(G186,'system Report'!$G$1:$Q$219,11,FALSE)</f>
        <v>0</v>
      </c>
      <c r="AB186" t="e">
        <f>VLOOKUP(G186,sys23oct!$H$1:$S$74,11,FALSE)</f>
        <v>#N/A</v>
      </c>
      <c r="AD186" t="b">
        <f t="shared" si="41"/>
        <v>0</v>
      </c>
      <c r="AE186" t="e">
        <f>VLOOKUP(G186,silver!$B$4:$E$117,4,FALSE)</f>
        <v>#N/A</v>
      </c>
      <c r="AF186" s="4">
        <f>VLOOKUP(G186,[1]SIPReport16102024180130!H$1:AB$69,19)</f>
        <v>0</v>
      </c>
      <c r="AG186" s="4"/>
      <c r="AH186" s="4"/>
      <c r="AI186" t="e">
        <f t="shared" si="42"/>
        <v>#N/A</v>
      </c>
      <c r="AJ186">
        <f>VLOOKUP(G186,'Diamond '!$B$4:$E$1048576,4,FALSE)</f>
        <v>0.87</v>
      </c>
      <c r="AK186">
        <f>VLOOKUP(G186,'system Report'!$G$1:$V$219,15,FALSE)</f>
        <v>2.61</v>
      </c>
      <c r="AL186" s="4" t="e">
        <f>VLOOKUP(G186,[1]SIPReport16102024180130!H:V,15,FALSE)</f>
        <v>#N/A</v>
      </c>
      <c r="AN186" t="e">
        <f t="shared" si="43"/>
        <v>#N/A</v>
      </c>
      <c r="AO186">
        <f>VLOOKUP(G186,'gold small ornament'!$B$4:$E$288,4,FALSE)</f>
        <v>8.85</v>
      </c>
      <c r="AP186">
        <f>VLOOKUP(G186,'system Report'!$G:$AF,25,FALSE)</f>
        <v>23.28</v>
      </c>
      <c r="AQ186" s="4" t="e">
        <f>VLOOKUP(G186,[1]SIPReport16102024180130!H$1:AG$69,25,FALSE)</f>
        <v>#N/A</v>
      </c>
      <c r="AS186" t="e">
        <f t="shared" si="44"/>
        <v>#N/A</v>
      </c>
      <c r="AT186">
        <f>VLOOKUP(G186,'star gold'!$B$4:$G$265,4,FALSE)</f>
        <v>109.58</v>
      </c>
      <c r="AU186">
        <f>VLOOKUP(G186,'system Report'!G184:AJ402,27,FALSE)</f>
        <v>707.25</v>
      </c>
      <c r="AW186" t="b">
        <f t="shared" si="36"/>
        <v>0</v>
      </c>
      <c r="BA186" t="e">
        <f>VLOOKUP(G186,'star silver'!$B$4:$G$93,4,FALSE)</f>
        <v>#N/A</v>
      </c>
      <c r="BB186">
        <f>VLOOKUP(G186,'system Report'!G184:AI402,29,FALSE)</f>
        <v>0</v>
      </c>
      <c r="BD186" t="e">
        <f t="shared" si="37"/>
        <v>#N/A</v>
      </c>
    </row>
    <row r="187" hidden="1" spans="1:56">
      <c r="A187" s="1" t="s">
        <v>58</v>
      </c>
      <c r="B187" s="5" t="s">
        <v>22</v>
      </c>
      <c r="C187" s="1">
        <v>7</v>
      </c>
      <c r="D187" s="10">
        <v>45528</v>
      </c>
      <c r="E187" s="1">
        <v>148</v>
      </c>
      <c r="F187" s="1" t="s">
        <v>271</v>
      </c>
      <c r="G187" s="1">
        <v>5353</v>
      </c>
      <c r="H187" s="1" t="s">
        <v>97</v>
      </c>
      <c r="I187" s="1" t="s">
        <v>94</v>
      </c>
      <c r="J187" s="1">
        <v>269538903</v>
      </c>
      <c r="K187" s="1"/>
      <c r="L187" s="1">
        <v>277375712.42</v>
      </c>
      <c r="M187" s="1"/>
      <c r="N187" s="39">
        <f t="shared" si="40"/>
        <v>102.907487317332</v>
      </c>
      <c r="O187" s="1"/>
      <c r="P187" s="1">
        <f>VLOOKUP(G187,'Empwise report_aug'!$B$2:$E$248,4,0)</f>
        <v>9512169.6516</v>
      </c>
      <c r="Q187" s="1"/>
      <c r="R187" s="1"/>
      <c r="S187" s="1"/>
      <c r="T187" s="1">
        <f>VLOOKUP(G187,'Empwise report_aug'!$B$2:$E$248,3,FALSE)</f>
        <v>5130162.47</v>
      </c>
      <c r="U187" s="1"/>
      <c r="V187" s="1"/>
      <c r="W187" s="39">
        <f t="shared" si="35"/>
        <v>53.9326216615268</v>
      </c>
      <c r="X187" s="1"/>
      <c r="Y187" s="1"/>
      <c r="Z187">
        <f>VLOOKUP(G187,'Gold Ornamnet'!$B$4:$E$231,4,FALSE)</f>
        <v>222.33</v>
      </c>
      <c r="AA187">
        <f>VLOOKUP(G187,'system Report'!$G$1:$Q$219,11,FALSE)</f>
        <v>0</v>
      </c>
      <c r="AB187" t="e">
        <f>VLOOKUP(G187,sys23oct!$H$1:$S$74,11,FALSE)</f>
        <v>#N/A</v>
      </c>
      <c r="AD187" t="b">
        <f t="shared" si="41"/>
        <v>0</v>
      </c>
      <c r="AE187" t="e">
        <f>VLOOKUP(G187,silver!$B$4:$E$117,4,FALSE)</f>
        <v>#N/A</v>
      </c>
      <c r="AF187" s="4">
        <f>VLOOKUP(G187,[1]SIPReport16102024180130!H$1:AB$69,19)</f>
        <v>0</v>
      </c>
      <c r="AG187" s="4"/>
      <c r="AH187" s="4"/>
      <c r="AI187" t="e">
        <f t="shared" si="42"/>
        <v>#N/A</v>
      </c>
      <c r="AJ187">
        <f>VLOOKUP(G187,'Diamond '!$B$4:$E$1048576,4,FALSE)</f>
        <v>1</v>
      </c>
      <c r="AK187">
        <f>VLOOKUP(G187,'system Report'!$G$1:$V$219,15,FALSE)</f>
        <v>3</v>
      </c>
      <c r="AL187" s="4" t="e">
        <f>VLOOKUP(G187,[1]SIPReport16102024180130!H:V,15,FALSE)</f>
        <v>#N/A</v>
      </c>
      <c r="AN187" t="e">
        <f t="shared" si="43"/>
        <v>#N/A</v>
      </c>
      <c r="AO187">
        <f>VLOOKUP(G187,'gold small ornament'!$B$4:$E$288,4,FALSE)</f>
        <v>19.1</v>
      </c>
      <c r="AP187">
        <f>VLOOKUP(G187,'system Report'!$G:$AF,25,FALSE)</f>
        <v>57.3</v>
      </c>
      <c r="AQ187" s="4" t="e">
        <f>VLOOKUP(G187,[1]SIPReport16102024180130!H$1:AG$69,25,FALSE)</f>
        <v>#N/A</v>
      </c>
      <c r="AS187" t="e">
        <f t="shared" si="44"/>
        <v>#N/A</v>
      </c>
      <c r="AT187">
        <f>VLOOKUP(G187,'star gold'!$B$4:$G$265,4,FALSE)</f>
        <v>18.84</v>
      </c>
      <c r="AU187">
        <f>VLOOKUP(G187,'system Report'!G185:AJ403,27,FALSE)</f>
        <v>963.92</v>
      </c>
      <c r="AW187" t="b">
        <f t="shared" si="36"/>
        <v>0</v>
      </c>
      <c r="BA187" t="e">
        <f>VLOOKUP(G187,'star silver'!$B$4:$G$93,4,FALSE)</f>
        <v>#N/A</v>
      </c>
      <c r="BB187">
        <f>VLOOKUP(G187,'system Report'!G185:AI403,29,FALSE)</f>
        <v>0</v>
      </c>
      <c r="BD187" t="e">
        <f t="shared" si="37"/>
        <v>#N/A</v>
      </c>
    </row>
    <row r="188" hidden="1" spans="1:56">
      <c r="A188" s="1" t="s">
        <v>58</v>
      </c>
      <c r="B188" s="5" t="s">
        <v>22</v>
      </c>
      <c r="C188" s="1">
        <v>7</v>
      </c>
      <c r="D188" s="10">
        <v>45528</v>
      </c>
      <c r="E188" s="1">
        <v>148</v>
      </c>
      <c r="F188" s="1" t="s">
        <v>272</v>
      </c>
      <c r="G188" s="1">
        <v>5354</v>
      </c>
      <c r="H188" s="1" t="s">
        <v>97</v>
      </c>
      <c r="I188" s="1" t="s">
        <v>94</v>
      </c>
      <c r="J188" s="1">
        <v>269538903</v>
      </c>
      <c r="K188" s="1"/>
      <c r="L188" s="1">
        <v>277375712.42</v>
      </c>
      <c r="M188" s="1"/>
      <c r="N188" s="39">
        <f t="shared" si="40"/>
        <v>102.907487317332</v>
      </c>
      <c r="O188" s="1"/>
      <c r="P188" s="1">
        <f>VLOOKUP(G188,'Empwise report_aug'!$B$2:$E$248,4,0)</f>
        <v>1137978.58</v>
      </c>
      <c r="Q188" s="1"/>
      <c r="R188" s="1"/>
      <c r="S188" s="1"/>
      <c r="T188" s="1">
        <f>VLOOKUP(G188,'Empwise report_aug'!$B$2:$E$248,3,FALSE)</f>
        <v>1137145.67</v>
      </c>
      <c r="U188" s="1"/>
      <c r="V188" s="1"/>
      <c r="W188" s="39">
        <f t="shared" si="35"/>
        <v>99.9268079369297</v>
      </c>
      <c r="X188" s="1"/>
      <c r="Y188" s="1"/>
      <c r="Z188" t="e">
        <f>VLOOKUP(G188,'Gold Ornamnet'!$B$4:$E$231,4,FALSE)</f>
        <v>#N/A</v>
      </c>
      <c r="AA188">
        <f>VLOOKUP(G188,'system Report'!$G$1:$Q$219,11,FALSE)</f>
        <v>0</v>
      </c>
      <c r="AB188" t="e">
        <f>VLOOKUP(G188,sys23oct!$H$1:$S$74,11,FALSE)</f>
        <v>#N/A</v>
      </c>
      <c r="AD188" t="e">
        <f t="shared" si="41"/>
        <v>#N/A</v>
      </c>
      <c r="AE188">
        <f>VLOOKUP(G188,silver!$B$4:$E$117,4,FALSE)</f>
        <v>1736.68</v>
      </c>
      <c r="AF188" s="4">
        <f>VLOOKUP(G188,[1]SIPReport16102024180130!H$1:AB$69,19)</f>
        <v>0</v>
      </c>
      <c r="AG188" s="4"/>
      <c r="AH188" s="4"/>
      <c r="AI188" t="b">
        <f t="shared" si="42"/>
        <v>0</v>
      </c>
      <c r="AJ188" t="e">
        <f>VLOOKUP(G188,'Diamond '!$B$4:$E$1048576,4,FALSE)</f>
        <v>#N/A</v>
      </c>
      <c r="AK188">
        <f>VLOOKUP(G188,'system Report'!$G$1:$V$219,15,FALSE)</f>
        <v>0</v>
      </c>
      <c r="AL188" s="4" t="e">
        <f>VLOOKUP(G188,[1]SIPReport16102024180130!H:V,15,FALSE)</f>
        <v>#N/A</v>
      </c>
      <c r="AN188" t="e">
        <f t="shared" si="43"/>
        <v>#N/A</v>
      </c>
      <c r="AO188" t="e">
        <f>VLOOKUP(G188,'gold small ornament'!$B$4:$E$288,4,FALSE)</f>
        <v>#N/A</v>
      </c>
      <c r="AP188">
        <f>VLOOKUP(G188,'system Report'!$G:$AF,25,FALSE)</f>
        <v>0</v>
      </c>
      <c r="AQ188" s="4" t="e">
        <f>VLOOKUP(G188,[1]SIPReport16102024180130!H$1:AG$69,25,FALSE)</f>
        <v>#N/A</v>
      </c>
      <c r="AS188" t="e">
        <f t="shared" si="44"/>
        <v>#N/A</v>
      </c>
      <c r="AT188" t="e">
        <f>VLOOKUP(G188,'star gold'!$B$4:$G$265,4,FALSE)</f>
        <v>#N/A</v>
      </c>
      <c r="AU188">
        <f>VLOOKUP(G188,'system Report'!G186:AJ404,27,FALSE)</f>
        <v>12537.99</v>
      </c>
      <c r="AW188" t="e">
        <f t="shared" si="36"/>
        <v>#N/A</v>
      </c>
      <c r="BA188">
        <f>VLOOKUP(G188,'star silver'!$B$4:$G$93,4,FALSE)</f>
        <v>2034.72</v>
      </c>
      <c r="BB188">
        <f>VLOOKUP(G188,'system Report'!G186:AI404,29,FALSE)</f>
        <v>0</v>
      </c>
      <c r="BD188" t="b">
        <f t="shared" si="37"/>
        <v>0</v>
      </c>
    </row>
    <row r="189" hidden="1" spans="1:56">
      <c r="A189" s="1" t="s">
        <v>58</v>
      </c>
      <c r="B189" s="5" t="s">
        <v>22</v>
      </c>
      <c r="C189" s="1">
        <v>7</v>
      </c>
      <c r="D189" s="10">
        <v>45528</v>
      </c>
      <c r="E189" s="1">
        <v>148</v>
      </c>
      <c r="F189" s="1" t="s">
        <v>273</v>
      </c>
      <c r="G189" s="1">
        <v>2176</v>
      </c>
      <c r="H189" s="1" t="s">
        <v>97</v>
      </c>
      <c r="I189" s="1" t="s">
        <v>129</v>
      </c>
      <c r="J189" s="1">
        <v>269538903</v>
      </c>
      <c r="K189" s="1"/>
      <c r="L189" s="1">
        <v>277375712.42</v>
      </c>
      <c r="M189" s="1"/>
      <c r="N189" s="39">
        <f t="shared" si="40"/>
        <v>102.907487317332</v>
      </c>
      <c r="O189" s="1"/>
      <c r="P189" s="1">
        <f>VLOOKUP(G189,'Empwise report_aug'!$B$2:$E$248,4,0)</f>
        <v>1137978.58</v>
      </c>
      <c r="Q189" s="1"/>
      <c r="R189" s="1"/>
      <c r="S189" s="1"/>
      <c r="T189" s="1">
        <f>VLOOKUP(G189,'Empwise report_aug'!$B$2:$E$248,3,FALSE)</f>
        <v>936243.3</v>
      </c>
      <c r="U189" s="1"/>
      <c r="V189" s="1"/>
      <c r="W189" s="39">
        <f t="shared" si="35"/>
        <v>82.272488819605</v>
      </c>
      <c r="X189" s="1"/>
      <c r="Y189" s="1"/>
      <c r="Z189" t="e">
        <f>VLOOKUP(G189,'Gold Ornamnet'!$B$4:$E$231,4,FALSE)</f>
        <v>#N/A</v>
      </c>
      <c r="AA189">
        <f>VLOOKUP(G189,'system Report'!$G$1:$Q$219,11,FALSE)</f>
        <v>0</v>
      </c>
      <c r="AB189">
        <f>VLOOKUP(G189,sys23oct!$H$1:$S$74,11,FALSE)</f>
        <v>0</v>
      </c>
      <c r="AD189" t="e">
        <f t="shared" si="41"/>
        <v>#N/A</v>
      </c>
      <c r="AE189">
        <f>VLOOKUP(G189,silver!$B$4:$E$117,4,FALSE)</f>
        <v>2486.2</v>
      </c>
      <c r="AF189" s="4">
        <f>VLOOKUP(G189,[1]SIPReport16102024180130!H$1:AB$69,19)</f>
        <v>4384</v>
      </c>
      <c r="AG189" s="4"/>
      <c r="AH189" s="4"/>
      <c r="AI189" t="b">
        <f t="shared" si="42"/>
        <v>0</v>
      </c>
      <c r="AJ189" t="e">
        <f>VLOOKUP(G189,'Diamond '!$B$4:$E$1048576,4,FALSE)</f>
        <v>#N/A</v>
      </c>
      <c r="AK189">
        <f>VLOOKUP(G189,'system Report'!$G$1:$V$219,15,FALSE)</f>
        <v>0</v>
      </c>
      <c r="AL189" s="4" t="e">
        <f>VLOOKUP(G189,[1]SIPReport16102024180130!H:V,15,FALSE)</f>
        <v>#N/A</v>
      </c>
      <c r="AN189" t="e">
        <f t="shared" si="43"/>
        <v>#N/A</v>
      </c>
      <c r="AO189" t="e">
        <f>VLOOKUP(G189,'gold small ornament'!$B$4:$E$288,4,FALSE)</f>
        <v>#N/A</v>
      </c>
      <c r="AP189">
        <f>VLOOKUP(G189,'system Report'!$G:$AF,25,FALSE)</f>
        <v>0</v>
      </c>
      <c r="AQ189" s="4" t="e">
        <f>VLOOKUP(G189,[1]SIPReport16102024180130!H$1:AG$69,25,FALSE)</f>
        <v>#N/A</v>
      </c>
      <c r="AS189" t="e">
        <f t="shared" si="44"/>
        <v>#N/A</v>
      </c>
      <c r="AT189" t="e">
        <f>VLOOKUP(G189,'star gold'!$B$4:$G$265,4,FALSE)</f>
        <v>#N/A</v>
      </c>
      <c r="AU189">
        <f>VLOOKUP(G189,'system Report'!G187:AJ405,27,FALSE)</f>
        <v>0</v>
      </c>
      <c r="AW189" t="e">
        <f t="shared" si="36"/>
        <v>#N/A</v>
      </c>
      <c r="BA189">
        <f>VLOOKUP(G189,'star silver'!$B$4:$G$93,4,FALSE)</f>
        <v>2214.13</v>
      </c>
      <c r="BB189">
        <f>VLOOKUP(G189,'system Report'!G187:AI405,29,FALSE)</f>
        <v>9005.06</v>
      </c>
      <c r="BD189" t="b">
        <f t="shared" si="37"/>
        <v>0</v>
      </c>
    </row>
    <row r="190" hidden="1" spans="1:56">
      <c r="A190" s="1" t="s">
        <v>58</v>
      </c>
      <c r="B190" s="5" t="s">
        <v>22</v>
      </c>
      <c r="C190" s="1">
        <v>7</v>
      </c>
      <c r="D190" s="10">
        <v>45528</v>
      </c>
      <c r="E190" s="1">
        <v>148</v>
      </c>
      <c r="F190" s="1" t="s">
        <v>274</v>
      </c>
      <c r="G190" s="1">
        <v>3391</v>
      </c>
      <c r="H190" s="1" t="s">
        <v>97</v>
      </c>
      <c r="I190" s="1" t="s">
        <v>129</v>
      </c>
      <c r="J190" s="1">
        <v>269538903</v>
      </c>
      <c r="K190" s="1"/>
      <c r="L190" s="1">
        <v>277375712.42</v>
      </c>
      <c r="M190" s="1"/>
      <c r="N190" s="39">
        <f t="shared" si="40"/>
        <v>102.907487317332</v>
      </c>
      <c r="O190" s="1"/>
      <c r="P190" s="1">
        <f>VLOOKUP(G190,'Empwise report_aug'!$B$2:$E$248,4,0)</f>
        <v>1137978.58</v>
      </c>
      <c r="Q190" s="1"/>
      <c r="R190" s="1"/>
      <c r="S190" s="1"/>
      <c r="T190" s="1">
        <f>VLOOKUP(G190,'Empwise report_aug'!$B$2:$E$248,3,FALSE)</f>
        <v>1151820.76</v>
      </c>
      <c r="U190" s="1"/>
      <c r="V190" s="1"/>
      <c r="W190" s="39">
        <f t="shared" si="35"/>
        <v>101.216383176562</v>
      </c>
      <c r="X190" s="1"/>
      <c r="Y190" s="1"/>
      <c r="Z190" t="e">
        <f>VLOOKUP(G190,'Gold Ornamnet'!$B$4:$E$231,4,FALSE)</f>
        <v>#N/A</v>
      </c>
      <c r="AA190">
        <f>VLOOKUP(G190,'system Report'!$G$1:$Q$219,11,FALSE)</f>
        <v>0</v>
      </c>
      <c r="AB190">
        <f>VLOOKUP(G190,sys23oct!$H$1:$S$74,11,FALSE)</f>
        <v>0</v>
      </c>
      <c r="AD190" t="e">
        <f t="shared" si="41"/>
        <v>#N/A</v>
      </c>
      <c r="AE190">
        <f>VLOOKUP(G190,silver!$B$4:$E$117,4,FALSE)</f>
        <v>3125.66</v>
      </c>
      <c r="AF190" s="4">
        <f>VLOOKUP(G190,[1]SIPReport16102024180130!H$1:AB$69,19)</f>
        <v>0</v>
      </c>
      <c r="AG190" s="4"/>
      <c r="AH190" s="4"/>
      <c r="AI190" t="b">
        <f t="shared" si="42"/>
        <v>0</v>
      </c>
      <c r="AJ190" t="e">
        <f>VLOOKUP(G190,'Diamond '!$B$4:$E$1048576,4,FALSE)</f>
        <v>#N/A</v>
      </c>
      <c r="AK190">
        <f>VLOOKUP(G190,'system Report'!$G$1:$V$219,15,FALSE)</f>
        <v>0</v>
      </c>
      <c r="AL190" s="4" t="e">
        <f>VLOOKUP(G190,[1]SIPReport16102024180130!H:V,15,FALSE)</f>
        <v>#N/A</v>
      </c>
      <c r="AN190" t="e">
        <f t="shared" si="43"/>
        <v>#N/A</v>
      </c>
      <c r="AO190" t="e">
        <f>VLOOKUP(G190,'gold small ornament'!$B$4:$E$288,4,FALSE)</f>
        <v>#N/A</v>
      </c>
      <c r="AP190">
        <f>VLOOKUP(G190,'system Report'!$G:$AF,25,FALSE)</f>
        <v>0</v>
      </c>
      <c r="AQ190" s="4" t="e">
        <f>VLOOKUP(G190,[1]SIPReport16102024180130!H$1:AG$69,25,FALSE)</f>
        <v>#N/A</v>
      </c>
      <c r="AS190" t="e">
        <f t="shared" si="44"/>
        <v>#N/A</v>
      </c>
      <c r="AT190" t="e">
        <f>VLOOKUP(G190,'star gold'!$B$4:$G$265,4,FALSE)</f>
        <v>#N/A</v>
      </c>
      <c r="AU190">
        <f>VLOOKUP(G190,'system Report'!G188:AJ406,27,FALSE)</f>
        <v>0</v>
      </c>
      <c r="AW190" t="e">
        <f t="shared" si="36"/>
        <v>#N/A</v>
      </c>
      <c r="BA190">
        <f>VLOOKUP(G190,'star silver'!$B$4:$G$93,4,FALSE)</f>
        <v>907.74</v>
      </c>
      <c r="BB190">
        <f>VLOOKUP(G190,'system Report'!G188:AI406,29,FALSE)</f>
        <v>12957.95</v>
      </c>
      <c r="BD190" t="b">
        <f t="shared" si="37"/>
        <v>0</v>
      </c>
    </row>
    <row r="191" hidden="1" spans="1:56">
      <c r="A191" s="1" t="s">
        <v>58</v>
      </c>
      <c r="B191" s="5" t="s">
        <v>22</v>
      </c>
      <c r="C191" s="1">
        <v>7</v>
      </c>
      <c r="D191" s="10">
        <v>45528</v>
      </c>
      <c r="E191" s="1">
        <v>148</v>
      </c>
      <c r="F191" s="1" t="s">
        <v>275</v>
      </c>
      <c r="G191" s="1">
        <v>4654</v>
      </c>
      <c r="H191" s="1" t="s">
        <v>97</v>
      </c>
      <c r="I191" s="1" t="s">
        <v>129</v>
      </c>
      <c r="J191" s="1">
        <v>269538903</v>
      </c>
      <c r="K191" s="1"/>
      <c r="L191" s="1">
        <v>277375712.42</v>
      </c>
      <c r="M191" s="1"/>
      <c r="N191" s="39">
        <f t="shared" si="40"/>
        <v>102.907487317332</v>
      </c>
      <c r="O191" s="1"/>
      <c r="P191" s="1">
        <f>VLOOKUP(G191,'Empwise report_aug'!$B$2:$E$248,4,0)</f>
        <v>9512169.6516</v>
      </c>
      <c r="Q191" s="1"/>
      <c r="R191" s="1"/>
      <c r="S191" s="1"/>
      <c r="T191" s="1">
        <f>VLOOKUP(G191,'Empwise report_aug'!$B$2:$E$248,3,FALSE)</f>
        <v>15281619.92</v>
      </c>
      <c r="U191" s="1"/>
      <c r="V191" s="1"/>
      <c r="W191" s="39">
        <f t="shared" si="35"/>
        <v>160.653357537936</v>
      </c>
      <c r="X191" s="1"/>
      <c r="Y191" s="1"/>
      <c r="Z191">
        <f>VLOOKUP(G191,'Gold Ornamnet'!$B$4:$E$231,4,FALSE)</f>
        <v>846.94</v>
      </c>
      <c r="AA191">
        <f>VLOOKUP(G191,'system Report'!$G$1:$Q$219,11,FALSE)</f>
        <v>0</v>
      </c>
      <c r="AB191">
        <f>VLOOKUP(G191,sys23oct!$H$1:$S$74,11,FALSE)</f>
        <v>0</v>
      </c>
      <c r="AD191" t="b">
        <f t="shared" si="41"/>
        <v>0</v>
      </c>
      <c r="AE191" t="e">
        <f>VLOOKUP(G191,silver!$B$4:$E$117,4,FALSE)</f>
        <v>#N/A</v>
      </c>
      <c r="AF191" s="4">
        <f>VLOOKUP(G191,[1]SIPReport16102024180130!H$1:AB$69,19)</f>
        <v>0</v>
      </c>
      <c r="AG191" s="4"/>
      <c r="AH191" s="4"/>
      <c r="AI191" t="e">
        <f t="shared" si="42"/>
        <v>#N/A</v>
      </c>
      <c r="AJ191">
        <f>VLOOKUP(G191,'Diamond '!$B$4:$E$1048576,4,FALSE)</f>
        <v>5.66</v>
      </c>
      <c r="AK191">
        <f>VLOOKUP(G191,'system Report'!$G$1:$V$219,15,FALSE)</f>
        <v>0</v>
      </c>
      <c r="AL191" s="4" t="e">
        <f>VLOOKUP(G191,[1]SIPReport16102024180130!H:V,15,FALSE)</f>
        <v>#N/A</v>
      </c>
      <c r="AN191" t="e">
        <f t="shared" si="43"/>
        <v>#N/A</v>
      </c>
      <c r="AO191">
        <f>VLOOKUP(G191,'gold small ornament'!$B$4:$E$288,4,FALSE)</f>
        <v>20.66</v>
      </c>
      <c r="AP191">
        <f>VLOOKUP(G191,'system Report'!$G:$AF,25,FALSE)</f>
        <v>0</v>
      </c>
      <c r="AQ191" s="4" t="e">
        <f>VLOOKUP(G191,[1]SIPReport16102024180130!H$1:AG$69,25,FALSE)</f>
        <v>#N/A</v>
      </c>
      <c r="AS191" t="e">
        <f t="shared" si="44"/>
        <v>#N/A</v>
      </c>
      <c r="AT191">
        <f>VLOOKUP(G191,'star gold'!$B$4:$G$265,4,FALSE)</f>
        <v>140.43</v>
      </c>
      <c r="AU191">
        <f>VLOOKUP(G191,'system Report'!G189:AJ407,27,FALSE)</f>
        <v>0</v>
      </c>
      <c r="AW191" t="b">
        <f t="shared" si="36"/>
        <v>0</v>
      </c>
      <c r="BA191" t="e">
        <f>VLOOKUP(G191,'star silver'!$B$4:$G$93,4,FALSE)</f>
        <v>#N/A</v>
      </c>
      <c r="BB191">
        <f>VLOOKUP(G191,'system Report'!G189:AI407,29,FALSE)</f>
        <v>2292.96</v>
      </c>
      <c r="BD191" t="e">
        <f t="shared" si="37"/>
        <v>#N/A</v>
      </c>
    </row>
    <row r="192" hidden="1" spans="1:56">
      <c r="A192" s="1" t="s">
        <v>58</v>
      </c>
      <c r="B192" s="5" t="s">
        <v>22</v>
      </c>
      <c r="C192" s="1">
        <v>7</v>
      </c>
      <c r="D192" s="10">
        <v>45528</v>
      </c>
      <c r="E192" s="1">
        <v>148</v>
      </c>
      <c r="F192" s="1" t="s">
        <v>276</v>
      </c>
      <c r="G192" s="1">
        <v>4794</v>
      </c>
      <c r="H192" s="1" t="s">
        <v>97</v>
      </c>
      <c r="I192" s="1" t="s">
        <v>129</v>
      </c>
      <c r="J192" s="1">
        <v>269538903</v>
      </c>
      <c r="K192" s="1"/>
      <c r="L192" s="1">
        <v>277375712.42</v>
      </c>
      <c r="M192" s="1"/>
      <c r="N192" s="39">
        <f t="shared" si="40"/>
        <v>102.907487317332</v>
      </c>
      <c r="O192" s="1"/>
      <c r="P192" s="1">
        <f>VLOOKUP(G192,'Empwise report_aug'!$B$2:$E$248,4,0)</f>
        <v>9512169.6516</v>
      </c>
      <c r="Q192" s="1"/>
      <c r="R192" s="1"/>
      <c r="S192" s="1"/>
      <c r="T192" s="1">
        <f>VLOOKUP(G192,'Empwise report_aug'!$B$2:$E$248,3,FALSE)</f>
        <v>9242568.18</v>
      </c>
      <c r="U192" s="1"/>
      <c r="V192" s="1"/>
      <c r="W192" s="39">
        <f t="shared" si="35"/>
        <v>97.165720529862</v>
      </c>
      <c r="X192" s="1"/>
      <c r="Y192" s="1"/>
      <c r="Z192">
        <f>VLOOKUP(G192,'Gold Ornamnet'!$B$4:$E$231,4,FALSE)</f>
        <v>609.73</v>
      </c>
      <c r="AA192">
        <f>VLOOKUP(G192,'system Report'!$G$1:$Q$219,11,FALSE)</f>
        <v>0</v>
      </c>
      <c r="AB192">
        <f>VLOOKUP(G192,sys23oct!$H$1:$S$74,11,FALSE)</f>
        <v>0</v>
      </c>
      <c r="AD192" t="b">
        <f t="shared" si="41"/>
        <v>0</v>
      </c>
      <c r="AE192" t="e">
        <f>VLOOKUP(G192,silver!$B$4:$E$117,4,FALSE)</f>
        <v>#N/A</v>
      </c>
      <c r="AF192" s="4">
        <f>VLOOKUP(G192,[1]SIPReport16102024180130!H$1:AB$69,19)</f>
        <v>0</v>
      </c>
      <c r="AG192" s="4"/>
      <c r="AH192" s="4"/>
      <c r="AI192" t="e">
        <f t="shared" si="42"/>
        <v>#N/A</v>
      </c>
      <c r="AJ192">
        <f>VLOOKUP(G192,'Diamond '!$B$4:$E$1048576,4,FALSE)</f>
        <v>7.33</v>
      </c>
      <c r="AK192">
        <f>VLOOKUP(G192,'system Report'!$G$1:$V$219,15,FALSE)</f>
        <v>0</v>
      </c>
      <c r="AL192" s="4" t="e">
        <f>VLOOKUP(G192,[1]SIPReport16102024180130!H:V,15,FALSE)</f>
        <v>#N/A</v>
      </c>
      <c r="AN192" t="e">
        <f t="shared" si="43"/>
        <v>#N/A</v>
      </c>
      <c r="AO192">
        <f>VLOOKUP(G192,'gold small ornament'!$B$4:$E$288,4,FALSE)</f>
        <v>5.16</v>
      </c>
      <c r="AP192">
        <f>VLOOKUP(G192,'system Report'!$G:$AF,25,FALSE)</f>
        <v>0</v>
      </c>
      <c r="AQ192" s="4" t="e">
        <f>VLOOKUP(G192,[1]SIPReport16102024180130!H$1:AG$69,25,FALSE)</f>
        <v>#N/A</v>
      </c>
      <c r="AS192" t="e">
        <f t="shared" si="44"/>
        <v>#N/A</v>
      </c>
      <c r="AT192">
        <f>VLOOKUP(G192,'star gold'!$B$4:$G$265,4,FALSE)</f>
        <v>73.402</v>
      </c>
      <c r="AU192">
        <f>VLOOKUP(G192,'system Report'!G190:AJ408,27,FALSE)</f>
        <v>0</v>
      </c>
      <c r="AW192" t="b">
        <f t="shared" si="36"/>
        <v>0</v>
      </c>
      <c r="BA192" t="e">
        <f>VLOOKUP(G192,'star silver'!$B$4:$G$93,4,FALSE)</f>
        <v>#N/A</v>
      </c>
      <c r="BB192">
        <f>VLOOKUP(G192,'system Report'!G190:AI408,29,FALSE)</f>
        <v>1578.4</v>
      </c>
      <c r="BD192" t="e">
        <f t="shared" si="37"/>
        <v>#N/A</v>
      </c>
    </row>
    <row r="193" hidden="1" spans="1:56">
      <c r="A193" s="1" t="s">
        <v>58</v>
      </c>
      <c r="B193" s="5" t="s">
        <v>22</v>
      </c>
      <c r="C193" s="1">
        <v>7</v>
      </c>
      <c r="D193" s="10">
        <v>45528</v>
      </c>
      <c r="E193" s="1">
        <v>148</v>
      </c>
      <c r="F193" s="1" t="s">
        <v>277</v>
      </c>
      <c r="G193" s="1">
        <v>4817</v>
      </c>
      <c r="H193" s="1" t="s">
        <v>97</v>
      </c>
      <c r="I193" s="1" t="s">
        <v>129</v>
      </c>
      <c r="J193" s="1">
        <v>269538903</v>
      </c>
      <c r="K193" s="1"/>
      <c r="L193" s="1">
        <v>277375712.42</v>
      </c>
      <c r="M193" s="1"/>
      <c r="N193" s="39">
        <f t="shared" si="40"/>
        <v>102.907487317332</v>
      </c>
      <c r="O193" s="1"/>
      <c r="P193" s="1">
        <f>VLOOKUP(G193,'Empwise report_aug'!$B$2:$E$248,4,0)</f>
        <v>9512169.6516</v>
      </c>
      <c r="Q193" s="1"/>
      <c r="R193" s="1"/>
      <c r="S193" s="1"/>
      <c r="T193" s="1">
        <f>VLOOKUP(G193,'Empwise report_aug'!$B$2:$E$248,3,FALSE)</f>
        <v>9940190.77</v>
      </c>
      <c r="U193" s="1"/>
      <c r="V193" s="1"/>
      <c r="W193" s="39">
        <f t="shared" si="35"/>
        <v>104.499721242125</v>
      </c>
      <c r="X193" s="1"/>
      <c r="Y193" s="1"/>
      <c r="Z193">
        <f>VLOOKUP(G193,'Gold Ornamnet'!$B$4:$E$231,4,FALSE)</f>
        <v>415.96</v>
      </c>
      <c r="AA193">
        <f>VLOOKUP(G193,'system Report'!$G$1:$Q$219,11,FALSE)</f>
        <v>0</v>
      </c>
      <c r="AB193">
        <f>VLOOKUP(G193,sys23oct!$H$1:$S$74,11,FALSE)</f>
        <v>0</v>
      </c>
      <c r="AD193" t="b">
        <f t="shared" si="41"/>
        <v>0</v>
      </c>
      <c r="AE193" t="e">
        <f>VLOOKUP(G193,silver!$B$4:$E$117,4,FALSE)</f>
        <v>#N/A</v>
      </c>
      <c r="AF193" s="4">
        <f>VLOOKUP(G193,[1]SIPReport16102024180130!H$1:AB$69,19)</f>
        <v>0</v>
      </c>
      <c r="AG193" s="4"/>
      <c r="AH193" s="4"/>
      <c r="AI193" t="e">
        <f t="shared" si="42"/>
        <v>#N/A</v>
      </c>
      <c r="AJ193">
        <f>VLOOKUP(G193,'Diamond '!$B$4:$E$1048576,4,FALSE)</f>
        <v>10.19</v>
      </c>
      <c r="AK193">
        <f>VLOOKUP(G193,'system Report'!$G$1:$V$219,15,FALSE)</f>
        <v>0</v>
      </c>
      <c r="AL193" s="4" t="e">
        <f>VLOOKUP(G193,[1]SIPReport16102024180130!H:V,15,FALSE)</f>
        <v>#N/A</v>
      </c>
      <c r="AN193" t="e">
        <f t="shared" si="43"/>
        <v>#N/A</v>
      </c>
      <c r="AO193">
        <f>VLOOKUP(G193,'gold small ornament'!$B$4:$E$288,4,FALSE)</f>
        <v>13.92</v>
      </c>
      <c r="AP193">
        <f>VLOOKUP(G193,'system Report'!$G:$AF,25,FALSE)</f>
        <v>0</v>
      </c>
      <c r="AQ193" s="4" t="e">
        <f>VLOOKUP(G193,[1]SIPReport16102024180130!H$1:AG$69,25,FALSE)</f>
        <v>#N/A</v>
      </c>
      <c r="AS193" t="e">
        <f t="shared" si="44"/>
        <v>#N/A</v>
      </c>
      <c r="AT193">
        <f>VLOOKUP(G193,'star gold'!$B$4:$G$265,4,FALSE)</f>
        <v>255.99</v>
      </c>
      <c r="AU193">
        <f>VLOOKUP(G193,'system Report'!G191:AJ409,27,FALSE)</f>
        <v>0</v>
      </c>
      <c r="AW193" t="b">
        <f t="shared" si="36"/>
        <v>0</v>
      </c>
      <c r="BA193" t="e">
        <f>VLOOKUP(G193,'star silver'!$B$4:$G$93,4,FALSE)</f>
        <v>#N/A</v>
      </c>
      <c r="BB193">
        <f>VLOOKUP(G193,'system Report'!G191:AI409,29,FALSE)</f>
        <v>1472.33</v>
      </c>
      <c r="BD193" t="e">
        <f t="shared" si="37"/>
        <v>#N/A</v>
      </c>
    </row>
    <row r="194" hidden="1" spans="1:56">
      <c r="A194" s="1" t="s">
        <v>58</v>
      </c>
      <c r="B194" s="5" t="s">
        <v>22</v>
      </c>
      <c r="C194" s="1">
        <v>7</v>
      </c>
      <c r="D194" s="10">
        <v>45528</v>
      </c>
      <c r="E194" s="1">
        <v>148</v>
      </c>
      <c r="F194" s="1" t="s">
        <v>278</v>
      </c>
      <c r="G194" s="1">
        <v>4879</v>
      </c>
      <c r="H194" s="1" t="s">
        <v>97</v>
      </c>
      <c r="I194" s="1" t="s">
        <v>129</v>
      </c>
      <c r="J194" s="1">
        <v>269538903</v>
      </c>
      <c r="K194" s="1"/>
      <c r="L194" s="1">
        <v>277375712.42</v>
      </c>
      <c r="M194" s="1"/>
      <c r="N194" s="39">
        <f t="shared" si="40"/>
        <v>102.907487317332</v>
      </c>
      <c r="O194" s="1"/>
      <c r="P194" s="1">
        <f>VLOOKUP(G194,'Empwise report_aug'!$B$2:$E$248,4,0)</f>
        <v>1137978.58</v>
      </c>
      <c r="Q194" s="1"/>
      <c r="R194" s="1"/>
      <c r="S194" s="1"/>
      <c r="T194" s="1">
        <f>VLOOKUP(G194,'Empwise report_aug'!$B$2:$E$248,3,FALSE)</f>
        <v>1257740.72</v>
      </c>
      <c r="U194" s="1"/>
      <c r="V194" s="1"/>
      <c r="W194" s="39">
        <f t="shared" si="35"/>
        <v>110.524111974058</v>
      </c>
      <c r="X194" s="1"/>
      <c r="Y194" s="1"/>
      <c r="Z194" t="e">
        <f>VLOOKUP(G194,'Gold Ornamnet'!$B$4:$E$231,4,FALSE)</f>
        <v>#N/A</v>
      </c>
      <c r="AA194">
        <f>VLOOKUP(G194,'system Report'!$G$1:$Q$219,11,FALSE)</f>
        <v>0</v>
      </c>
      <c r="AB194">
        <f>VLOOKUP(G194,sys23oct!$H$1:$S$74,11,FALSE)</f>
        <v>0</v>
      </c>
      <c r="AD194" t="e">
        <f t="shared" si="41"/>
        <v>#N/A</v>
      </c>
      <c r="AE194">
        <f>VLOOKUP(G194,silver!$B$4:$E$117,4,FALSE)</f>
        <v>1112.26</v>
      </c>
      <c r="AF194" s="4">
        <f>VLOOKUP(G194,[1]SIPReport16102024180130!H$1:AB$69,19)</f>
        <v>0</v>
      </c>
      <c r="AG194" s="4"/>
      <c r="AH194" s="4"/>
      <c r="AI194" t="b">
        <f t="shared" si="42"/>
        <v>0</v>
      </c>
      <c r="AJ194" t="e">
        <f>VLOOKUP(G194,'Diamond '!$B$4:$E$1048576,4,FALSE)</f>
        <v>#N/A</v>
      </c>
      <c r="AK194">
        <f>VLOOKUP(G194,'system Report'!$G$1:$V$219,15,FALSE)</f>
        <v>0</v>
      </c>
      <c r="AL194" s="4" t="e">
        <f>VLOOKUP(G194,[1]SIPReport16102024180130!H:V,15,FALSE)</f>
        <v>#N/A</v>
      </c>
      <c r="AN194" t="e">
        <f t="shared" si="43"/>
        <v>#N/A</v>
      </c>
      <c r="AO194" t="e">
        <f>VLOOKUP(G194,'gold small ornament'!$B$4:$E$288,4,FALSE)</f>
        <v>#N/A</v>
      </c>
      <c r="AP194">
        <f>VLOOKUP(G194,'system Report'!$G:$AF,25,FALSE)</f>
        <v>0</v>
      </c>
      <c r="AQ194" s="4" t="e">
        <f>VLOOKUP(G194,[1]SIPReport16102024180130!H$1:AG$69,25,FALSE)</f>
        <v>#N/A</v>
      </c>
      <c r="AS194" t="e">
        <f t="shared" si="44"/>
        <v>#N/A</v>
      </c>
      <c r="AT194" t="e">
        <f>VLOOKUP(G194,'star gold'!$B$4:$G$265,4,FALSE)</f>
        <v>#N/A</v>
      </c>
      <c r="AU194">
        <f>VLOOKUP(G194,'system Report'!G192:AJ410,27,FALSE)</f>
        <v>0</v>
      </c>
      <c r="AW194" t="e">
        <f t="shared" si="36"/>
        <v>#N/A</v>
      </c>
      <c r="BA194">
        <f>VLOOKUP(G194,'star silver'!$B$4:$G$93,4,FALSE)</f>
        <v>1602.5</v>
      </c>
      <c r="BB194">
        <f>VLOOKUP(G194,'system Report'!G192:AI410,29,FALSE)</f>
        <v>12001.26</v>
      </c>
      <c r="BD194" t="b">
        <f t="shared" si="37"/>
        <v>0</v>
      </c>
    </row>
    <row r="195" hidden="1" spans="1:56">
      <c r="A195" s="1" t="s">
        <v>58</v>
      </c>
      <c r="B195" s="5" t="s">
        <v>22</v>
      </c>
      <c r="C195" s="1">
        <v>7</v>
      </c>
      <c r="D195" s="10">
        <v>45528</v>
      </c>
      <c r="E195" s="1">
        <v>148</v>
      </c>
      <c r="F195" s="1" t="s">
        <v>279</v>
      </c>
      <c r="G195" s="1">
        <v>4978</v>
      </c>
      <c r="H195" s="1" t="s">
        <v>97</v>
      </c>
      <c r="I195" s="1" t="s">
        <v>129</v>
      </c>
      <c r="J195" s="1">
        <v>269538903</v>
      </c>
      <c r="K195" s="1"/>
      <c r="L195" s="1">
        <v>277375712.42</v>
      </c>
      <c r="M195" s="1"/>
      <c r="N195" s="39">
        <f t="shared" si="40"/>
        <v>102.907487317332</v>
      </c>
      <c r="O195" s="1"/>
      <c r="P195" s="1">
        <f>VLOOKUP(G195,'Empwise report_aug'!$B$2:$E$248,4,0)</f>
        <v>9512169.6516</v>
      </c>
      <c r="Q195" s="1"/>
      <c r="R195" s="1"/>
      <c r="S195" s="1"/>
      <c r="T195" s="1">
        <f>VLOOKUP(G195,'Empwise report_aug'!$B$2:$E$248,3,FALSE)</f>
        <v>9666031.39</v>
      </c>
      <c r="U195" s="1"/>
      <c r="V195" s="1"/>
      <c r="W195" s="39">
        <f t="shared" ref="W195:W220" si="45">T195/P195%</f>
        <v>101.61752517076</v>
      </c>
      <c r="X195" s="1"/>
      <c r="Y195" s="1"/>
      <c r="Z195">
        <f>VLOOKUP(G195,'Gold Ornamnet'!$B$4:$E$231,4,FALSE)</f>
        <v>488.82</v>
      </c>
      <c r="AA195">
        <f>VLOOKUP(G195,'system Report'!$G$1:$Q$219,11,FALSE)</f>
        <v>0</v>
      </c>
      <c r="AB195">
        <f>VLOOKUP(G195,sys23oct!$H$1:$S$74,11,FALSE)</f>
        <v>0</v>
      </c>
      <c r="AD195" t="b">
        <f t="shared" ref="AD195:AD220" si="46">Z195=AA195</f>
        <v>0</v>
      </c>
      <c r="AE195" t="e">
        <f>VLOOKUP(G195,silver!$B$4:$E$117,4,FALSE)</f>
        <v>#N/A</v>
      </c>
      <c r="AF195" s="4">
        <f>VLOOKUP(G195,[1]SIPReport16102024180130!H$1:AB$69,19)</f>
        <v>0</v>
      </c>
      <c r="AG195" s="4"/>
      <c r="AH195" s="4"/>
      <c r="AI195" t="e">
        <f t="shared" si="42"/>
        <v>#N/A</v>
      </c>
      <c r="AJ195">
        <f>VLOOKUP(G195,'Diamond '!$B$4:$E$1048576,4,FALSE)</f>
        <v>4.96</v>
      </c>
      <c r="AK195">
        <f>VLOOKUP(G195,'system Report'!$G$1:$V$219,15,FALSE)</f>
        <v>0</v>
      </c>
      <c r="AL195" s="4" t="e">
        <f>VLOOKUP(G195,[1]SIPReport16102024180130!H:V,15,FALSE)</f>
        <v>#N/A</v>
      </c>
      <c r="AN195" t="e">
        <f t="shared" si="43"/>
        <v>#N/A</v>
      </c>
      <c r="AO195">
        <f>VLOOKUP(G195,'gold small ornament'!$B$4:$E$288,4,FALSE)</f>
        <v>9.04</v>
      </c>
      <c r="AP195">
        <f>VLOOKUP(G195,'system Report'!$G:$AF,25,FALSE)</f>
        <v>0</v>
      </c>
      <c r="AQ195" s="4" t="e">
        <f>VLOOKUP(G195,[1]SIPReport16102024180130!H$1:AG$69,25,FALSE)</f>
        <v>#N/A</v>
      </c>
      <c r="AS195" t="e">
        <f t="shared" si="44"/>
        <v>#N/A</v>
      </c>
      <c r="AT195">
        <f>VLOOKUP(G195,'star gold'!$B$4:$G$265,4,FALSE)</f>
        <v>157.015</v>
      </c>
      <c r="AU195">
        <f>VLOOKUP(G195,'system Report'!G193:AJ411,27,FALSE)</f>
        <v>0</v>
      </c>
      <c r="AW195" t="b">
        <f t="shared" ref="AW195:AW220" si="47">AT195=AU195</f>
        <v>0</v>
      </c>
      <c r="BA195" t="e">
        <f>VLOOKUP(G195,'star silver'!$B$4:$G$93,4,FALSE)</f>
        <v>#N/A</v>
      </c>
      <c r="BB195">
        <f>VLOOKUP(G195,'system Report'!G193:AI411,29,FALSE)</f>
        <v>1871.79</v>
      </c>
      <c r="BD195" t="e">
        <f t="shared" ref="BD195:BD220" si="48">BA195=BB195</f>
        <v>#N/A</v>
      </c>
    </row>
    <row r="196" hidden="1" spans="1:56">
      <c r="A196" s="1" t="s">
        <v>58</v>
      </c>
      <c r="B196" s="5" t="s">
        <v>22</v>
      </c>
      <c r="C196" s="1">
        <v>7</v>
      </c>
      <c r="D196" s="10">
        <v>45528</v>
      </c>
      <c r="E196" s="1">
        <v>148</v>
      </c>
      <c r="F196" s="1" t="s">
        <v>280</v>
      </c>
      <c r="G196" s="1">
        <v>2557</v>
      </c>
      <c r="H196" s="1" t="s">
        <v>65</v>
      </c>
      <c r="I196" s="1" t="s">
        <v>136</v>
      </c>
      <c r="J196" s="1">
        <v>269538903</v>
      </c>
      <c r="K196" s="1"/>
      <c r="L196" s="1">
        <v>277375712.42</v>
      </c>
      <c r="M196" s="1"/>
      <c r="N196" s="39">
        <f t="shared" si="40"/>
        <v>102.907487317332</v>
      </c>
      <c r="O196" s="1"/>
      <c r="P196" s="1" t="e">
        <f>VLOOKUP(G196,'Empwise report_aug'!$B$2:$E$248,4,0)</f>
        <v>#N/A</v>
      </c>
      <c r="Q196" s="1"/>
      <c r="R196" s="1"/>
      <c r="S196" s="1"/>
      <c r="T196" s="1" t="e">
        <f>VLOOKUP(G196,'Empwise report_aug'!$B$2:$E$248,3,FALSE)</f>
        <v>#N/A</v>
      </c>
      <c r="U196" s="1"/>
      <c r="V196" s="1"/>
      <c r="W196" s="39" t="e">
        <f t="shared" si="45"/>
        <v>#N/A</v>
      </c>
      <c r="X196" s="1"/>
      <c r="Y196" s="1"/>
      <c r="Z196" t="e">
        <f>VLOOKUP(G196,'Gold Ornamnet'!$B$4:$E$231,4,FALSE)</f>
        <v>#N/A</v>
      </c>
      <c r="AA196">
        <f>VLOOKUP(G196,'system Report'!$G$1:$Q$219,11,FALSE)</f>
        <v>0</v>
      </c>
      <c r="AB196" t="e">
        <f>VLOOKUP(G196,sys23oct!$H$1:$S$74,11,FALSE)</f>
        <v>#N/A</v>
      </c>
      <c r="AD196" t="e">
        <f t="shared" si="46"/>
        <v>#N/A</v>
      </c>
      <c r="AE196">
        <f>VLOOKUP(G196,silver!$B$4:$E$117,4,FALSE)</f>
        <v>0.52</v>
      </c>
      <c r="AF196"/>
      <c r="AG196"/>
      <c r="AH196"/>
      <c r="AI196" t="e">
        <f>AE196=#REF!</f>
        <v>#REF!</v>
      </c>
      <c r="AJ196" t="e">
        <f>VLOOKUP(G196,'Diamond '!$B$4:$E$1048576,4,FALSE)</f>
        <v>#N/A</v>
      </c>
      <c r="AK196">
        <f>VLOOKUP(G196,'system Report'!$G$1:$V$219,15,FALSE)</f>
        <v>0</v>
      </c>
      <c r="AL196"/>
      <c r="AM196"/>
      <c r="AN196" t="e">
        <f t="shared" ref="AN196:AN205" si="49">AJ196=AK196</f>
        <v>#N/A</v>
      </c>
      <c r="AO196">
        <f>VLOOKUP(G196,'gold small ornament'!$B$4:$E$288,4,FALSE)</f>
        <v>2.41</v>
      </c>
      <c r="AP196">
        <f>VLOOKUP(G196,'system Report'!$G:$AF,25,FALSE)</f>
        <v>0</v>
      </c>
      <c r="AQ196"/>
      <c r="AR196"/>
      <c r="AS196" t="b">
        <f t="shared" ref="AS196:AS205" si="50">AO196=AP196</f>
        <v>0</v>
      </c>
      <c r="AT196">
        <f>VLOOKUP(G196,'star gold'!$B$4:$G$265,4,FALSE)</f>
        <v>0.1</v>
      </c>
      <c r="AU196">
        <f>VLOOKUP(G196,'system Report'!G194:AJ412,27,FALSE)</f>
        <v>0</v>
      </c>
      <c r="AW196" t="b">
        <f t="shared" si="47"/>
        <v>0</v>
      </c>
      <c r="BA196" t="e">
        <f>VLOOKUP(G196,'star silver'!$B$4:$G$93,4,FALSE)</f>
        <v>#N/A</v>
      </c>
      <c r="BB196">
        <f>VLOOKUP(G196,'system Report'!G194:AI412,29,FALSE)</f>
        <v>0</v>
      </c>
      <c r="BD196" t="e">
        <f t="shared" si="48"/>
        <v>#N/A</v>
      </c>
    </row>
    <row r="197" hidden="1" spans="1:56">
      <c r="A197" s="1" t="s">
        <v>58</v>
      </c>
      <c r="B197" s="5" t="s">
        <v>22</v>
      </c>
      <c r="C197" s="1">
        <v>7</v>
      </c>
      <c r="D197" s="10">
        <v>45528</v>
      </c>
      <c r="E197" s="1">
        <v>148</v>
      </c>
      <c r="F197" s="1" t="s">
        <v>281</v>
      </c>
      <c r="G197" s="1">
        <v>2633</v>
      </c>
      <c r="H197" s="1" t="s">
        <v>65</v>
      </c>
      <c r="I197" s="1" t="s">
        <v>136</v>
      </c>
      <c r="J197" s="1">
        <v>269538903</v>
      </c>
      <c r="K197" s="1"/>
      <c r="L197" s="1">
        <v>277375712.42</v>
      </c>
      <c r="M197" s="1"/>
      <c r="N197" s="39">
        <f t="shared" si="40"/>
        <v>102.907487317332</v>
      </c>
      <c r="O197" s="1"/>
      <c r="P197" s="1" t="e">
        <f>VLOOKUP(G197,'Empwise report_aug'!$B$2:$E$248,4,0)</f>
        <v>#N/A</v>
      </c>
      <c r="Q197" s="1"/>
      <c r="R197" s="1"/>
      <c r="S197" s="1"/>
      <c r="T197" s="1" t="e">
        <f>VLOOKUP(G197,'Empwise report_aug'!$B$2:$E$248,3,FALSE)</f>
        <v>#N/A</v>
      </c>
      <c r="U197" s="1"/>
      <c r="V197" s="1"/>
      <c r="W197" s="39" t="e">
        <f t="shared" si="45"/>
        <v>#N/A</v>
      </c>
      <c r="X197" s="1"/>
      <c r="Y197" s="1"/>
      <c r="Z197" t="e">
        <f>VLOOKUP(G197,'Gold Ornamnet'!$B$4:$E$231,4,FALSE)</f>
        <v>#N/A</v>
      </c>
      <c r="AA197">
        <f>VLOOKUP(G197,'system Report'!$G$1:$Q$219,11,FALSE)</f>
        <v>0</v>
      </c>
      <c r="AB197" t="e">
        <f>VLOOKUP(G197,sys23oct!$H$1:$S$74,11,FALSE)</f>
        <v>#N/A</v>
      </c>
      <c r="AD197" t="e">
        <f t="shared" si="46"/>
        <v>#N/A</v>
      </c>
      <c r="AE197">
        <f>VLOOKUP(G197,silver!$B$4:$E$117,4,FALSE)</f>
        <v>0.29</v>
      </c>
      <c r="AF197"/>
      <c r="AG197"/>
      <c r="AH197"/>
      <c r="AI197" t="e">
        <f>AE197=#REF!</f>
        <v>#REF!</v>
      </c>
      <c r="AJ197" t="e">
        <f>VLOOKUP(G197,'Diamond '!$B$4:$E$1048576,4,FALSE)</f>
        <v>#N/A</v>
      </c>
      <c r="AK197">
        <f>VLOOKUP(G197,'system Report'!$G$1:$V$219,15,FALSE)</f>
        <v>0</v>
      </c>
      <c r="AL197"/>
      <c r="AM197"/>
      <c r="AN197" t="e">
        <f t="shared" si="49"/>
        <v>#N/A</v>
      </c>
      <c r="AO197">
        <f>VLOOKUP(G197,'gold small ornament'!$B$4:$E$288,4,FALSE)</f>
        <v>0.82</v>
      </c>
      <c r="AP197">
        <f>VLOOKUP(G197,'system Report'!$G:$AF,25,FALSE)</f>
        <v>0</v>
      </c>
      <c r="AQ197"/>
      <c r="AR197"/>
      <c r="AS197" t="b">
        <f t="shared" si="50"/>
        <v>0</v>
      </c>
      <c r="AT197" t="e">
        <f>VLOOKUP(G197,'star gold'!$B$4:$G$265,4,FALSE)</f>
        <v>#N/A</v>
      </c>
      <c r="AU197">
        <f>VLOOKUP(G197,'system Report'!G195:AJ413,27,FALSE)</f>
        <v>0</v>
      </c>
      <c r="AW197" t="e">
        <f t="shared" si="47"/>
        <v>#N/A</v>
      </c>
      <c r="BA197" t="e">
        <f>VLOOKUP(G197,'star silver'!$B$4:$G$93,4,FALSE)</f>
        <v>#N/A</v>
      </c>
      <c r="BB197">
        <f>VLOOKUP(G197,'system Report'!G195:AI413,29,FALSE)</f>
        <v>0</v>
      </c>
      <c r="BD197" t="e">
        <f t="shared" si="48"/>
        <v>#N/A</v>
      </c>
    </row>
    <row r="198" hidden="1" spans="1:56">
      <c r="A198" s="1" t="s">
        <v>58</v>
      </c>
      <c r="B198" s="5" t="s">
        <v>22</v>
      </c>
      <c r="C198" s="1">
        <v>7</v>
      </c>
      <c r="D198" s="10">
        <v>45528</v>
      </c>
      <c r="E198" s="1">
        <v>148</v>
      </c>
      <c r="F198" s="1" t="s">
        <v>282</v>
      </c>
      <c r="G198" s="1">
        <v>2347</v>
      </c>
      <c r="H198" s="1" t="s">
        <v>65</v>
      </c>
      <c r="I198" s="1" t="s">
        <v>141</v>
      </c>
      <c r="J198" s="1">
        <v>269538903</v>
      </c>
      <c r="K198" s="1"/>
      <c r="L198" s="1">
        <v>277375712.42</v>
      </c>
      <c r="M198" s="1"/>
      <c r="N198" s="39">
        <f t="shared" si="40"/>
        <v>102.907487317332</v>
      </c>
      <c r="O198" s="1"/>
      <c r="P198" s="1" t="e">
        <f>VLOOKUP(G198,'Empwise report_aug'!$B$2:$E$248,4,0)</f>
        <v>#N/A</v>
      </c>
      <c r="Q198" s="1"/>
      <c r="R198" s="1"/>
      <c r="S198" s="1"/>
      <c r="T198" s="1" t="e">
        <f>VLOOKUP(G198,'Empwise report_aug'!$B$2:$E$248,3,FALSE)</f>
        <v>#N/A</v>
      </c>
      <c r="U198" s="1"/>
      <c r="V198" s="1"/>
      <c r="W198" s="39" t="e">
        <f t="shared" si="45"/>
        <v>#N/A</v>
      </c>
      <c r="X198" s="1"/>
      <c r="Y198" s="1"/>
      <c r="Z198" t="e">
        <f>VLOOKUP(G198,'Gold Ornamnet'!$B$4:$E$231,4,FALSE)</f>
        <v>#N/A</v>
      </c>
      <c r="AA198">
        <f>VLOOKUP(G198,'system Report'!$G$1:$Q$219,11,FALSE)</f>
        <v>0</v>
      </c>
      <c r="AB198" t="e">
        <f>VLOOKUP(G198,sys23oct!$H$1:$S$74,11,FALSE)</f>
        <v>#N/A</v>
      </c>
      <c r="AD198" t="e">
        <f t="shared" si="46"/>
        <v>#N/A</v>
      </c>
      <c r="AE198" t="e">
        <f>VLOOKUP(G198,silver!$B$4:$E$117,4,FALSE)</f>
        <v>#N/A</v>
      </c>
      <c r="AF198"/>
      <c r="AG198"/>
      <c r="AH198"/>
      <c r="AI198" t="e">
        <f>AE198=#REF!</f>
        <v>#N/A</v>
      </c>
      <c r="AJ198" t="e">
        <f>VLOOKUP(G198,'Diamond '!$B$4:$E$1048576,4,FALSE)</f>
        <v>#N/A</v>
      </c>
      <c r="AK198">
        <f>VLOOKUP(G198,'system Report'!$G$1:$V$219,15,FALSE)</f>
        <v>0</v>
      </c>
      <c r="AL198"/>
      <c r="AM198"/>
      <c r="AN198" t="e">
        <f t="shared" si="49"/>
        <v>#N/A</v>
      </c>
      <c r="AO198" t="e">
        <f>VLOOKUP(G198,'gold small ornament'!$B$4:$E$288,4,FALSE)</f>
        <v>#N/A</v>
      </c>
      <c r="AP198">
        <f>VLOOKUP(G198,'system Report'!$G:$AF,25,FALSE)</f>
        <v>0</v>
      </c>
      <c r="AQ198"/>
      <c r="AR198"/>
      <c r="AS198" t="e">
        <f t="shared" si="50"/>
        <v>#N/A</v>
      </c>
      <c r="AT198" t="e">
        <f>VLOOKUP(G198,'star gold'!$B$4:$G$265,4,FALSE)</f>
        <v>#N/A</v>
      </c>
      <c r="AU198">
        <f>VLOOKUP(G198,'system Report'!G196:AJ414,27,FALSE)</f>
        <v>0</v>
      </c>
      <c r="AW198" t="e">
        <f t="shared" si="47"/>
        <v>#N/A</v>
      </c>
      <c r="BA198" t="e">
        <f>VLOOKUP(G198,'star silver'!$B$4:$G$93,4,FALSE)</f>
        <v>#N/A</v>
      </c>
      <c r="BB198">
        <f>VLOOKUP(G198,'system Report'!G196:AI414,29,FALSE)</f>
        <v>0</v>
      </c>
      <c r="BD198" t="e">
        <f t="shared" si="48"/>
        <v>#N/A</v>
      </c>
    </row>
    <row r="199" hidden="1" spans="1:56">
      <c r="A199" s="1" t="s">
        <v>58</v>
      </c>
      <c r="B199" s="5" t="s">
        <v>22</v>
      </c>
      <c r="C199" s="1">
        <v>7</v>
      </c>
      <c r="D199" s="10">
        <v>45528</v>
      </c>
      <c r="E199" s="1">
        <v>148</v>
      </c>
      <c r="F199" s="1" t="s">
        <v>283</v>
      </c>
      <c r="G199" s="1">
        <v>1935</v>
      </c>
      <c r="H199" s="1" t="s">
        <v>65</v>
      </c>
      <c r="I199" s="1" t="s">
        <v>143</v>
      </c>
      <c r="J199" s="1">
        <v>269538903</v>
      </c>
      <c r="K199" s="1"/>
      <c r="L199" s="1">
        <v>277375712.42</v>
      </c>
      <c r="M199" s="1"/>
      <c r="N199" s="39">
        <f t="shared" si="40"/>
        <v>102.907487317332</v>
      </c>
      <c r="O199" s="1"/>
      <c r="P199" s="1" t="e">
        <f>VLOOKUP(G199,'Empwise report_aug'!$B$2:$E$248,4,0)</f>
        <v>#N/A</v>
      </c>
      <c r="Q199" s="1"/>
      <c r="R199" s="1"/>
      <c r="S199" s="1"/>
      <c r="T199" s="1" t="e">
        <f>VLOOKUP(G199,'Empwise report_aug'!$B$2:$E$248,3,FALSE)</f>
        <v>#N/A</v>
      </c>
      <c r="U199" s="1"/>
      <c r="V199" s="1"/>
      <c r="W199" s="39" t="e">
        <f t="shared" si="45"/>
        <v>#N/A</v>
      </c>
      <c r="X199" s="1"/>
      <c r="Y199" s="1"/>
      <c r="Z199" t="e">
        <f>VLOOKUP(G199,'Gold Ornamnet'!$B$4:$E$231,4,FALSE)</f>
        <v>#N/A</v>
      </c>
      <c r="AA199">
        <f>VLOOKUP(G199,'system Report'!$G$1:$Q$219,11,FALSE)</f>
        <v>0</v>
      </c>
      <c r="AB199" t="e">
        <f>VLOOKUP(G199,sys23oct!$H$1:$S$74,11,FALSE)</f>
        <v>#N/A</v>
      </c>
      <c r="AD199" t="e">
        <f t="shared" si="46"/>
        <v>#N/A</v>
      </c>
      <c r="AE199" t="e">
        <f>VLOOKUP(G199,silver!$B$4:$E$117,4,FALSE)</f>
        <v>#N/A</v>
      </c>
      <c r="AF199"/>
      <c r="AG199"/>
      <c r="AH199"/>
      <c r="AI199" t="e">
        <f>AE199=#REF!</f>
        <v>#N/A</v>
      </c>
      <c r="AJ199" t="e">
        <f>VLOOKUP(G199,'Diamond '!$B$4:$E$1048576,4,FALSE)</f>
        <v>#N/A</v>
      </c>
      <c r="AK199">
        <f>VLOOKUP(G199,'system Report'!$G$1:$V$219,15,FALSE)</f>
        <v>0</v>
      </c>
      <c r="AL199"/>
      <c r="AM199"/>
      <c r="AN199" t="e">
        <f t="shared" si="49"/>
        <v>#N/A</v>
      </c>
      <c r="AO199" t="e">
        <f>VLOOKUP(G199,'gold small ornament'!$B$4:$E$288,4,FALSE)</f>
        <v>#N/A</v>
      </c>
      <c r="AP199">
        <f>VLOOKUP(G199,'system Report'!$G:$AF,25,FALSE)</f>
        <v>0</v>
      </c>
      <c r="AQ199"/>
      <c r="AR199"/>
      <c r="AS199" t="e">
        <f t="shared" si="50"/>
        <v>#N/A</v>
      </c>
      <c r="AT199" t="e">
        <f>VLOOKUP(G199,'star gold'!$B$4:$G$265,4,FALSE)</f>
        <v>#N/A</v>
      </c>
      <c r="AU199">
        <f>VLOOKUP(G199,'system Report'!G197:AJ415,27,FALSE)</f>
        <v>0</v>
      </c>
      <c r="AW199" t="e">
        <f t="shared" si="47"/>
        <v>#N/A</v>
      </c>
      <c r="BA199" t="e">
        <f>VLOOKUP(G199,'star silver'!$B$4:$G$93,4,FALSE)</f>
        <v>#N/A</v>
      </c>
      <c r="BB199">
        <f>VLOOKUP(G199,'system Report'!G197:AI415,29,FALSE)</f>
        <v>0</v>
      </c>
      <c r="BD199" t="e">
        <f t="shared" si="48"/>
        <v>#N/A</v>
      </c>
    </row>
    <row r="200" hidden="1" spans="1:56">
      <c r="A200" s="1" t="s">
        <v>58</v>
      </c>
      <c r="B200" s="5" t="s">
        <v>22</v>
      </c>
      <c r="C200" s="1">
        <v>7</v>
      </c>
      <c r="D200" s="10">
        <v>45528</v>
      </c>
      <c r="E200" s="1">
        <v>148</v>
      </c>
      <c r="F200" s="1" t="s">
        <v>284</v>
      </c>
      <c r="G200" s="1">
        <v>1540</v>
      </c>
      <c r="H200" s="1" t="s">
        <v>65</v>
      </c>
      <c r="I200" s="1" t="s">
        <v>285</v>
      </c>
      <c r="J200" s="1">
        <v>269538903</v>
      </c>
      <c r="K200" s="1"/>
      <c r="L200" s="1">
        <v>277375712.42</v>
      </c>
      <c r="M200" s="1"/>
      <c r="N200" s="39">
        <f t="shared" si="40"/>
        <v>102.907487317332</v>
      </c>
      <c r="O200" s="1"/>
      <c r="P200" s="1" t="e">
        <f>VLOOKUP(G200,'Empwise report_aug'!$B$2:$E$248,4,0)</f>
        <v>#N/A</v>
      </c>
      <c r="Q200" s="1"/>
      <c r="R200" s="1"/>
      <c r="S200" s="1"/>
      <c r="T200" s="1" t="e">
        <f>VLOOKUP(G200,'Empwise report_aug'!$B$2:$E$248,3,FALSE)</f>
        <v>#N/A</v>
      </c>
      <c r="U200" s="1"/>
      <c r="V200" s="1"/>
      <c r="W200" s="39" t="e">
        <f t="shared" si="45"/>
        <v>#N/A</v>
      </c>
      <c r="X200" s="1"/>
      <c r="Y200" s="1"/>
      <c r="Z200" t="e">
        <f>VLOOKUP(G200,'Gold Ornamnet'!$B$4:$E$231,4,FALSE)</f>
        <v>#N/A</v>
      </c>
      <c r="AA200">
        <f>VLOOKUP(G200,'system Report'!$G$1:$Q$219,11,FALSE)</f>
        <v>0</v>
      </c>
      <c r="AB200" t="e">
        <f>VLOOKUP(G200,sys23oct!$H$1:$S$74,11,FALSE)</f>
        <v>#N/A</v>
      </c>
      <c r="AD200" t="e">
        <f t="shared" si="46"/>
        <v>#N/A</v>
      </c>
      <c r="AE200" t="e">
        <f>VLOOKUP(G200,silver!$B$4:$E$117,4,FALSE)</f>
        <v>#N/A</v>
      </c>
      <c r="AF200"/>
      <c r="AG200"/>
      <c r="AH200"/>
      <c r="AI200" t="e">
        <f>AE200=#REF!</f>
        <v>#N/A</v>
      </c>
      <c r="AJ200" t="e">
        <f>VLOOKUP(G200,'Diamond '!$B$4:$E$1048576,4,FALSE)</f>
        <v>#N/A</v>
      </c>
      <c r="AK200">
        <f>VLOOKUP(G200,'system Report'!$G$1:$V$219,15,FALSE)</f>
        <v>0</v>
      </c>
      <c r="AL200"/>
      <c r="AM200"/>
      <c r="AN200" t="e">
        <f t="shared" si="49"/>
        <v>#N/A</v>
      </c>
      <c r="AO200" t="e">
        <f>VLOOKUP(G200,'gold small ornament'!$B$4:$E$288,4,FALSE)</f>
        <v>#N/A</v>
      </c>
      <c r="AP200">
        <f>VLOOKUP(G200,'system Report'!$G:$AF,25,FALSE)</f>
        <v>0</v>
      </c>
      <c r="AQ200"/>
      <c r="AR200"/>
      <c r="AS200" t="e">
        <f t="shared" si="50"/>
        <v>#N/A</v>
      </c>
      <c r="AT200" t="e">
        <f>VLOOKUP(G200,'star gold'!$B$4:$G$265,4,FALSE)</f>
        <v>#N/A</v>
      </c>
      <c r="AU200">
        <f>VLOOKUP(G200,'system Report'!G198:AJ416,27,FALSE)</f>
        <v>0</v>
      </c>
      <c r="AW200" t="e">
        <f t="shared" si="47"/>
        <v>#N/A</v>
      </c>
      <c r="BA200" t="e">
        <f>VLOOKUP(G200,'star silver'!$B$4:$G$93,4,FALSE)</f>
        <v>#N/A</v>
      </c>
      <c r="BB200">
        <f>VLOOKUP(G200,'system Report'!G198:AI416,29,FALSE)</f>
        <v>0</v>
      </c>
      <c r="BD200" t="e">
        <f t="shared" si="48"/>
        <v>#N/A</v>
      </c>
    </row>
    <row r="201" hidden="1" spans="1:56">
      <c r="A201" s="1" t="s">
        <v>58</v>
      </c>
      <c r="B201" s="5" t="s">
        <v>23</v>
      </c>
      <c r="C201" s="1">
        <v>71</v>
      </c>
      <c r="D201" s="10">
        <v>45528</v>
      </c>
      <c r="E201" s="1">
        <v>148</v>
      </c>
      <c r="F201" s="1" t="s">
        <v>286</v>
      </c>
      <c r="G201" s="1">
        <v>5267</v>
      </c>
      <c r="H201" s="1" t="s">
        <v>65</v>
      </c>
      <c r="I201" s="1" t="s">
        <v>63</v>
      </c>
      <c r="J201" s="1"/>
      <c r="K201" s="1"/>
      <c r="L201" s="1"/>
      <c r="M201" s="1"/>
      <c r="N201" s="1"/>
      <c r="O201" s="1"/>
      <c r="P201" s="1" t="e">
        <f>VLOOKUP(G201,'Empwise report_aug'!$B$2:$E$248,4,0)</f>
        <v>#N/A</v>
      </c>
      <c r="Q201" s="1"/>
      <c r="R201" s="1"/>
      <c r="S201" s="1"/>
      <c r="T201" s="1" t="e">
        <f>VLOOKUP(G201,'Empwise report_aug'!$B$2:$E$248,3,FALSE)</f>
        <v>#N/A</v>
      </c>
      <c r="U201" s="1"/>
      <c r="V201" s="1"/>
      <c r="W201" s="39" t="e">
        <f t="shared" si="45"/>
        <v>#N/A</v>
      </c>
      <c r="X201" s="1"/>
      <c r="Y201" s="1"/>
      <c r="Z201">
        <f>VLOOKUP(G201,'Gold Ornamnet'!$B$4:$E$231,4,FALSE)</f>
        <v>85.38</v>
      </c>
      <c r="AA201">
        <f>VLOOKUP(G201,'system Report'!$G$1:$Q$219,11,FALSE)</f>
        <v>0</v>
      </c>
      <c r="AB201" t="e">
        <f>VLOOKUP(G201,sys23oct!$H$1:$S$74,11,FALSE)</f>
        <v>#N/A</v>
      </c>
      <c r="AD201" t="b">
        <f t="shared" si="46"/>
        <v>0</v>
      </c>
      <c r="AE201" t="e">
        <f>VLOOKUP(G201,silver!$B$4:$E$117,4,FALSE)</f>
        <v>#N/A</v>
      </c>
      <c r="AF201"/>
      <c r="AG201"/>
      <c r="AH201"/>
      <c r="AI201" t="e">
        <f>AE201=#REF!</f>
        <v>#N/A</v>
      </c>
      <c r="AJ201">
        <f>VLOOKUP(G201,'Diamond '!$B$4:$E$1048576,4,FALSE)</f>
        <v>0.29</v>
      </c>
      <c r="AK201">
        <f>VLOOKUP(G201,'system Report'!$G$1:$V$219,15,FALSE)</f>
        <v>0</v>
      </c>
      <c r="AL201"/>
      <c r="AM201"/>
      <c r="AN201" t="b">
        <f t="shared" si="49"/>
        <v>0</v>
      </c>
      <c r="AO201">
        <f>VLOOKUP(G201,'gold small ornament'!$B$4:$E$288,4,FALSE)</f>
        <v>4.84</v>
      </c>
      <c r="AP201">
        <f>VLOOKUP(G201,'system Report'!$G:$AF,25,FALSE)</f>
        <v>0</v>
      </c>
      <c r="AQ201"/>
      <c r="AR201"/>
      <c r="AS201" t="b">
        <f t="shared" si="50"/>
        <v>0</v>
      </c>
      <c r="AT201">
        <f>VLOOKUP(G201,'star gold'!$B$4:$G$265,4,FALSE)</f>
        <v>11.41</v>
      </c>
      <c r="AU201">
        <f>VLOOKUP(G201,'system Report'!G199:AJ417,27,FALSE)</f>
        <v>0</v>
      </c>
      <c r="AW201" t="b">
        <f t="shared" si="47"/>
        <v>0</v>
      </c>
      <c r="BA201">
        <f>VLOOKUP(G201,'star silver'!$B$4:$G$93,4,FALSE)</f>
        <v>4.98</v>
      </c>
      <c r="BB201">
        <f>VLOOKUP(G201,'system Report'!G199:AI417,29,FALSE)</f>
        <v>0</v>
      </c>
      <c r="BD201" t="b">
        <f t="shared" si="48"/>
        <v>0</v>
      </c>
    </row>
    <row r="202" hidden="1" spans="1:56">
      <c r="A202" s="1" t="s">
        <v>58</v>
      </c>
      <c r="B202" s="5" t="s">
        <v>23</v>
      </c>
      <c r="C202" s="1">
        <v>71</v>
      </c>
      <c r="D202" s="10">
        <v>45528</v>
      </c>
      <c r="E202" s="1">
        <v>148</v>
      </c>
      <c r="F202" s="1" t="s">
        <v>287</v>
      </c>
      <c r="G202" s="1">
        <v>4147</v>
      </c>
      <c r="H202" s="1" t="s">
        <v>65</v>
      </c>
      <c r="I202" s="1" t="s">
        <v>68</v>
      </c>
      <c r="J202" s="1"/>
      <c r="K202" s="1"/>
      <c r="L202" s="1"/>
      <c r="M202" s="1"/>
      <c r="N202" s="1"/>
      <c r="O202" s="1"/>
      <c r="P202" s="1" t="e">
        <f>VLOOKUP(G202,'Empwise report_aug'!$B$2:$E$248,4,0)</f>
        <v>#N/A</v>
      </c>
      <c r="Q202" s="1"/>
      <c r="R202" s="1"/>
      <c r="S202" s="1"/>
      <c r="T202" s="1" t="e">
        <f>VLOOKUP(G202,'Empwise report_aug'!$B$2:$E$248,3,FALSE)</f>
        <v>#N/A</v>
      </c>
      <c r="U202" s="1"/>
      <c r="V202" s="1"/>
      <c r="W202" s="39" t="e">
        <f t="shared" si="45"/>
        <v>#N/A</v>
      </c>
      <c r="X202" s="1"/>
      <c r="Y202" s="1"/>
      <c r="Z202" t="e">
        <f>VLOOKUP(G202,'Gold Ornamnet'!$B$4:$E$231,4,FALSE)</f>
        <v>#N/A</v>
      </c>
      <c r="AA202">
        <f>VLOOKUP(G202,'system Report'!$G$1:$Q$219,11,FALSE)</f>
        <v>0</v>
      </c>
      <c r="AB202" t="e">
        <f>VLOOKUP(G202,sys23oct!$H$1:$S$74,11,FALSE)</f>
        <v>#N/A</v>
      </c>
      <c r="AD202" t="e">
        <f t="shared" si="46"/>
        <v>#N/A</v>
      </c>
      <c r="AE202" t="e">
        <f>VLOOKUP(G202,silver!$B$4:$E$117,4,FALSE)</f>
        <v>#N/A</v>
      </c>
      <c r="AF202"/>
      <c r="AG202"/>
      <c r="AH202"/>
      <c r="AI202" t="e">
        <f>AE202=#REF!</f>
        <v>#N/A</v>
      </c>
      <c r="AJ202" t="e">
        <f>VLOOKUP(G202,'Diamond '!$B$4:$E$1048576,4,FALSE)</f>
        <v>#N/A</v>
      </c>
      <c r="AK202">
        <f>VLOOKUP(G202,'system Report'!$G$1:$V$219,15,FALSE)</f>
        <v>0</v>
      </c>
      <c r="AL202"/>
      <c r="AM202"/>
      <c r="AN202" t="e">
        <f t="shared" si="49"/>
        <v>#N/A</v>
      </c>
      <c r="AO202" t="e">
        <f>VLOOKUP(G202,'gold small ornament'!$B$4:$E$288,4,FALSE)</f>
        <v>#N/A</v>
      </c>
      <c r="AP202">
        <f>VLOOKUP(G202,'system Report'!$G:$AF,25,FALSE)</f>
        <v>0</v>
      </c>
      <c r="AQ202"/>
      <c r="AR202"/>
      <c r="AS202" t="e">
        <f t="shared" si="50"/>
        <v>#N/A</v>
      </c>
      <c r="AT202" t="e">
        <f>VLOOKUP(G202,'star gold'!$B$4:$G$265,4,FALSE)</f>
        <v>#N/A</v>
      </c>
      <c r="AU202">
        <f>VLOOKUP(G202,'system Report'!G200:AJ418,27,FALSE)</f>
        <v>0</v>
      </c>
      <c r="AW202" t="e">
        <f t="shared" si="47"/>
        <v>#N/A</v>
      </c>
      <c r="BA202" t="e">
        <f>VLOOKUP(G202,'star silver'!$B$4:$G$93,4,FALSE)</f>
        <v>#N/A</v>
      </c>
      <c r="BB202">
        <f>VLOOKUP(G202,'system Report'!G200:AI418,29,FALSE)</f>
        <v>0</v>
      </c>
      <c r="BD202" t="e">
        <f t="shared" si="48"/>
        <v>#N/A</v>
      </c>
    </row>
    <row r="203" hidden="1" spans="1:56">
      <c r="A203" s="1" t="s">
        <v>58</v>
      </c>
      <c r="B203" s="5" t="s">
        <v>23</v>
      </c>
      <c r="C203" s="1">
        <v>71</v>
      </c>
      <c r="D203" s="10">
        <v>45528</v>
      </c>
      <c r="E203" s="1">
        <v>148</v>
      </c>
      <c r="F203" s="1" t="s">
        <v>288</v>
      </c>
      <c r="G203" s="1">
        <v>4827</v>
      </c>
      <c r="H203" s="1" t="s">
        <v>65</v>
      </c>
      <c r="I203" s="1" t="s">
        <v>68</v>
      </c>
      <c r="J203" s="1"/>
      <c r="K203" s="1"/>
      <c r="L203" s="1"/>
      <c r="M203" s="1"/>
      <c r="N203" s="1"/>
      <c r="O203" s="1"/>
      <c r="P203" s="1" t="e">
        <f>VLOOKUP(G203,'Empwise report_aug'!$B$2:$E$248,4,0)</f>
        <v>#N/A</v>
      </c>
      <c r="Q203" s="1"/>
      <c r="R203" s="1"/>
      <c r="S203" s="1"/>
      <c r="T203" s="1" t="e">
        <f>VLOOKUP(G203,'Empwise report_aug'!$B$2:$E$248,3,FALSE)</f>
        <v>#N/A</v>
      </c>
      <c r="U203" s="1"/>
      <c r="V203" s="1"/>
      <c r="W203" s="39" t="e">
        <f t="shared" si="45"/>
        <v>#N/A</v>
      </c>
      <c r="X203" s="1"/>
      <c r="Y203" s="1"/>
      <c r="Z203" t="e">
        <f>VLOOKUP(G203,'Gold Ornamnet'!$B$4:$E$231,4,FALSE)</f>
        <v>#N/A</v>
      </c>
      <c r="AA203">
        <f>VLOOKUP(G203,'system Report'!$G$1:$Q$219,11,FALSE)</f>
        <v>0</v>
      </c>
      <c r="AB203" t="e">
        <f>VLOOKUP(G203,sys23oct!$H$1:$S$74,11,FALSE)</f>
        <v>#N/A</v>
      </c>
      <c r="AD203" t="e">
        <f t="shared" si="46"/>
        <v>#N/A</v>
      </c>
      <c r="AE203" t="e">
        <f>VLOOKUP(G203,silver!$B$4:$E$117,4,FALSE)</f>
        <v>#N/A</v>
      </c>
      <c r="AF203"/>
      <c r="AG203"/>
      <c r="AH203"/>
      <c r="AI203" t="e">
        <f>AE203=#REF!</f>
        <v>#N/A</v>
      </c>
      <c r="AJ203" t="e">
        <f>VLOOKUP(G203,'Diamond '!$B$4:$E$1048576,4,FALSE)</f>
        <v>#N/A</v>
      </c>
      <c r="AK203">
        <f>VLOOKUP(G203,'system Report'!$G$1:$V$219,15,FALSE)</f>
        <v>0</v>
      </c>
      <c r="AL203"/>
      <c r="AM203"/>
      <c r="AN203" t="e">
        <f t="shared" si="49"/>
        <v>#N/A</v>
      </c>
      <c r="AO203" t="e">
        <f>VLOOKUP(G203,'gold small ornament'!$B$4:$E$288,4,FALSE)</f>
        <v>#N/A</v>
      </c>
      <c r="AP203">
        <f>VLOOKUP(G203,'system Report'!$G:$AF,25,FALSE)</f>
        <v>0</v>
      </c>
      <c r="AQ203"/>
      <c r="AR203"/>
      <c r="AS203" t="e">
        <f t="shared" si="50"/>
        <v>#N/A</v>
      </c>
      <c r="AT203" t="e">
        <f>VLOOKUP(G203,'star gold'!$B$4:$G$265,4,FALSE)</f>
        <v>#N/A</v>
      </c>
      <c r="AU203">
        <f>VLOOKUP(G203,'system Report'!G201:AJ419,27,FALSE)</f>
        <v>0</v>
      </c>
      <c r="AW203" t="e">
        <f t="shared" si="47"/>
        <v>#N/A</v>
      </c>
      <c r="BA203" t="e">
        <f>VLOOKUP(G203,'star silver'!$B$4:$G$93,4,FALSE)</f>
        <v>#N/A</v>
      </c>
      <c r="BB203">
        <f>VLOOKUP(G203,'system Report'!G201:AI419,29,FALSE)</f>
        <v>0</v>
      </c>
      <c r="BD203" t="e">
        <f t="shared" si="48"/>
        <v>#N/A</v>
      </c>
    </row>
    <row r="204" hidden="1" spans="1:56">
      <c r="A204" s="1" t="s">
        <v>58</v>
      </c>
      <c r="B204" s="5" t="s">
        <v>23</v>
      </c>
      <c r="C204" s="1">
        <v>71</v>
      </c>
      <c r="D204" s="10">
        <v>45528</v>
      </c>
      <c r="E204" s="1">
        <v>148</v>
      </c>
      <c r="F204" s="1" t="s">
        <v>289</v>
      </c>
      <c r="G204" s="1">
        <v>5303</v>
      </c>
      <c r="H204" s="1" t="s">
        <v>65</v>
      </c>
      <c r="I204" s="1" t="s">
        <v>61</v>
      </c>
      <c r="J204" s="1"/>
      <c r="K204" s="1"/>
      <c r="L204" s="1"/>
      <c r="M204" s="1"/>
      <c r="N204" s="1"/>
      <c r="O204" s="1"/>
      <c r="P204" s="1" t="e">
        <f>VLOOKUP(G204,'Empwise report_aug'!$B$2:$E$248,4,0)</f>
        <v>#N/A</v>
      </c>
      <c r="Q204" s="1"/>
      <c r="R204" s="1"/>
      <c r="S204" s="1"/>
      <c r="T204" s="1" t="e">
        <f>VLOOKUP(G204,'Empwise report_aug'!$B$2:$E$248,3,FALSE)</f>
        <v>#N/A</v>
      </c>
      <c r="U204" s="1"/>
      <c r="V204" s="1"/>
      <c r="W204" s="39" t="e">
        <f t="shared" si="45"/>
        <v>#N/A</v>
      </c>
      <c r="X204" s="1"/>
      <c r="Y204" s="1"/>
      <c r="Z204" t="e">
        <f>VLOOKUP(G204,'Gold Ornamnet'!$B$4:$E$231,4,FALSE)</f>
        <v>#N/A</v>
      </c>
      <c r="AA204">
        <f>VLOOKUP(G204,'system Report'!$G$1:$Q$219,11,FALSE)</f>
        <v>0</v>
      </c>
      <c r="AB204" t="e">
        <f>VLOOKUP(G204,sys23oct!$H$1:$S$74,11,FALSE)</f>
        <v>#N/A</v>
      </c>
      <c r="AD204" t="e">
        <f t="shared" si="46"/>
        <v>#N/A</v>
      </c>
      <c r="AE204">
        <f>VLOOKUP(G204,silver!$B$4:$E$117,4,FALSE)</f>
        <v>5.64</v>
      </c>
      <c r="AF204"/>
      <c r="AG204"/>
      <c r="AH204"/>
      <c r="AI204" t="e">
        <f>AE204=#REF!</f>
        <v>#REF!</v>
      </c>
      <c r="AJ204" t="e">
        <f>VLOOKUP(G204,'Diamond '!$B$4:$E$1048576,4,FALSE)</f>
        <v>#N/A</v>
      </c>
      <c r="AK204">
        <f>VLOOKUP(G204,'system Report'!$G$1:$V$219,15,FALSE)</f>
        <v>0</v>
      </c>
      <c r="AL204"/>
      <c r="AM204"/>
      <c r="AN204" t="e">
        <f t="shared" si="49"/>
        <v>#N/A</v>
      </c>
      <c r="AO204">
        <f>VLOOKUP(G204,'gold small ornament'!$B$4:$E$288,4,FALSE)</f>
        <v>4.315</v>
      </c>
      <c r="AP204">
        <f>VLOOKUP(G204,'system Report'!$G:$AF,25,FALSE)</f>
        <v>0</v>
      </c>
      <c r="AQ204"/>
      <c r="AR204"/>
      <c r="AS204" t="b">
        <f t="shared" si="50"/>
        <v>0</v>
      </c>
      <c r="AT204">
        <f>VLOOKUP(G204,'star gold'!$B$4:$G$265,4,FALSE)</f>
        <v>7.4</v>
      </c>
      <c r="AU204">
        <f>VLOOKUP(G204,'system Report'!G202:AJ420,27,FALSE)</f>
        <v>0</v>
      </c>
      <c r="AW204" t="b">
        <f t="shared" si="47"/>
        <v>0</v>
      </c>
      <c r="BA204">
        <f>VLOOKUP(G204,'star silver'!$B$4:$G$93,4,FALSE)</f>
        <v>39.43</v>
      </c>
      <c r="BB204">
        <f>VLOOKUP(G204,'system Report'!G202:AI420,29,FALSE)</f>
        <v>0</v>
      </c>
      <c r="BD204" t="b">
        <f t="shared" si="48"/>
        <v>0</v>
      </c>
    </row>
    <row r="205" hidden="1" spans="1:56">
      <c r="A205" s="1" t="s">
        <v>58</v>
      </c>
      <c r="B205" s="5" t="s">
        <v>23</v>
      </c>
      <c r="C205" s="1">
        <v>71</v>
      </c>
      <c r="D205" s="10">
        <v>45528</v>
      </c>
      <c r="E205" s="1">
        <v>148</v>
      </c>
      <c r="F205" s="1" t="s">
        <v>290</v>
      </c>
      <c r="G205" s="1">
        <v>5516</v>
      </c>
      <c r="H205" s="1" t="s">
        <v>65</v>
      </c>
      <c r="I205" s="1" t="s">
        <v>61</v>
      </c>
      <c r="J205" s="1"/>
      <c r="K205" s="1"/>
      <c r="L205" s="1"/>
      <c r="M205" s="1"/>
      <c r="N205" s="1"/>
      <c r="O205" s="1"/>
      <c r="P205" s="1" t="e">
        <f>VLOOKUP(G205,'Empwise report_aug'!$B$2:$E$248,4,0)</f>
        <v>#N/A</v>
      </c>
      <c r="Q205" s="1"/>
      <c r="R205" s="1"/>
      <c r="S205" s="1"/>
      <c r="T205" s="1" t="e">
        <f>VLOOKUP(G205,'Empwise report_aug'!$B$2:$E$248,3,FALSE)</f>
        <v>#N/A</v>
      </c>
      <c r="U205" s="1"/>
      <c r="V205" s="1"/>
      <c r="W205" s="39" t="e">
        <f t="shared" si="45"/>
        <v>#N/A</v>
      </c>
      <c r="X205" s="1"/>
      <c r="Y205" s="1"/>
      <c r="Z205" t="e">
        <f>VLOOKUP(G205,'Gold Ornamnet'!$B$4:$E$231,4,FALSE)</f>
        <v>#N/A</v>
      </c>
      <c r="AA205">
        <f>VLOOKUP(G205,'system Report'!$G$1:$Q$219,11,FALSE)</f>
        <v>0</v>
      </c>
      <c r="AB205" t="e">
        <f>VLOOKUP(G205,sys23oct!$H$1:$S$74,11,FALSE)</f>
        <v>#N/A</v>
      </c>
      <c r="AD205" t="e">
        <f t="shared" si="46"/>
        <v>#N/A</v>
      </c>
      <c r="AE205" t="e">
        <f>VLOOKUP(G205,silver!$B$4:$E$117,4,FALSE)</f>
        <v>#N/A</v>
      </c>
      <c r="AF205"/>
      <c r="AG205"/>
      <c r="AH205"/>
      <c r="AI205" t="e">
        <f>AE205=#REF!</f>
        <v>#N/A</v>
      </c>
      <c r="AJ205" t="e">
        <f>VLOOKUP(G205,'Diamond '!$B$4:$E$1048576,4,FALSE)</f>
        <v>#N/A</v>
      </c>
      <c r="AK205">
        <f>VLOOKUP(G205,'system Report'!$G$1:$V$219,15,FALSE)</f>
        <v>0</v>
      </c>
      <c r="AL205"/>
      <c r="AM205"/>
      <c r="AN205" t="e">
        <f t="shared" si="49"/>
        <v>#N/A</v>
      </c>
      <c r="AO205" t="e">
        <f>VLOOKUP(G205,'gold small ornament'!$B$4:$E$288,4,FALSE)</f>
        <v>#N/A</v>
      </c>
      <c r="AP205">
        <f>VLOOKUP(G205,'system Report'!$G:$AF,25,FALSE)</f>
        <v>0</v>
      </c>
      <c r="AQ205"/>
      <c r="AR205"/>
      <c r="AS205" t="e">
        <f t="shared" si="50"/>
        <v>#N/A</v>
      </c>
      <c r="AT205" t="e">
        <f>VLOOKUP(G205,'star gold'!$B$4:$G$265,4,FALSE)</f>
        <v>#N/A</v>
      </c>
      <c r="AU205">
        <f>VLOOKUP(G205,'system Report'!G203:AJ421,27,FALSE)</f>
        <v>0</v>
      </c>
      <c r="AW205" t="e">
        <f t="shared" si="47"/>
        <v>#N/A</v>
      </c>
      <c r="BA205" t="e">
        <f>VLOOKUP(G205,'star silver'!$B$4:$G$93,4,FALSE)</f>
        <v>#N/A</v>
      </c>
      <c r="BB205">
        <f>VLOOKUP(G205,'system Report'!G203:AI421,29,FALSE)</f>
        <v>0</v>
      </c>
      <c r="BD205" t="e">
        <f t="shared" si="48"/>
        <v>#N/A</v>
      </c>
    </row>
    <row r="206" hidden="1" spans="1:56">
      <c r="A206" s="1" t="s">
        <v>58</v>
      </c>
      <c r="B206" s="5" t="s">
        <v>23</v>
      </c>
      <c r="C206" s="1">
        <v>71</v>
      </c>
      <c r="D206" s="10">
        <v>45528</v>
      </c>
      <c r="E206" s="1">
        <v>148</v>
      </c>
      <c r="F206" s="1" t="s">
        <v>107</v>
      </c>
      <c r="G206" s="1">
        <v>3908</v>
      </c>
      <c r="H206" s="1" t="s">
        <v>97</v>
      </c>
      <c r="I206" s="1" t="s">
        <v>94</v>
      </c>
      <c r="J206" s="1"/>
      <c r="K206" s="1"/>
      <c r="L206" s="1"/>
      <c r="M206" s="1"/>
      <c r="N206" s="1"/>
      <c r="O206" s="1"/>
      <c r="P206" s="1">
        <f>VLOOKUP(G206,'Empwise report_aug'!$B$2:$E$248,4,0)</f>
        <v>8293623.0324</v>
      </c>
      <c r="Q206" s="1"/>
      <c r="R206" s="1"/>
      <c r="S206" s="1"/>
      <c r="T206" s="1">
        <f>VLOOKUP(G206,'Empwise report_aug'!$B$2:$E$248,3,FALSE)</f>
        <v>10226261.1</v>
      </c>
      <c r="U206" s="1"/>
      <c r="V206" s="1"/>
      <c r="W206" s="39">
        <f t="shared" si="45"/>
        <v>123.302699677209</v>
      </c>
      <c r="X206" s="1"/>
      <c r="Y206" s="1"/>
      <c r="Z206">
        <f>VLOOKUP(G206,'Gold Ornamnet'!$B$4:$E$231,4,FALSE)</f>
        <v>468.8</v>
      </c>
      <c r="AA206">
        <f>VLOOKUP(G206,'system Report'!$G$1:$Q$219,11,FALSE)</f>
        <v>0</v>
      </c>
      <c r="AB206" t="e">
        <f>VLOOKUP(G206,sys23oct!$H$1:$S$74,11,FALSE)</f>
        <v>#N/A</v>
      </c>
      <c r="AD206" t="b">
        <f t="shared" si="46"/>
        <v>0</v>
      </c>
      <c r="AE206" t="e">
        <f>VLOOKUP(G206,silver!$B$4:$E$117,4,FALSE)</f>
        <v>#N/A</v>
      </c>
      <c r="AF206" s="4">
        <f>VLOOKUP(G206,[1]SIPReport16102024180130!H$1:AB$69,19)</f>
        <v>0</v>
      </c>
      <c r="AG206" s="4"/>
      <c r="AH206" s="4"/>
      <c r="AI206" t="e">
        <f t="shared" ref="AI206:AI219" si="51">AE206=AF206</f>
        <v>#N/A</v>
      </c>
      <c r="AJ206">
        <f>VLOOKUP(G206,'Diamond '!$B$4:$E$1048576,4,FALSE)</f>
        <v>7.94</v>
      </c>
      <c r="AK206">
        <f>VLOOKUP(G206,'system Report'!$G$1:$V$219,15,FALSE)</f>
        <v>48.24</v>
      </c>
      <c r="AL206" s="4">
        <f>VLOOKUP(G206,[1]SIPReport16102024180130!H:V,15,FALSE)</f>
        <v>16.08</v>
      </c>
      <c r="AN206" t="b">
        <f t="shared" ref="AN206:AN219" si="52">AJ206=AL206</f>
        <v>0</v>
      </c>
      <c r="AO206" s="15">
        <f>VLOOKUP(G206,'gold small ornament'!$B$4:$E$288,4,FALSE)</f>
        <v>18.01</v>
      </c>
      <c r="AP206" s="4">
        <f>VLOOKUP(G206,'system Report'!$G:$AF,25,FALSE)</f>
        <v>108.06</v>
      </c>
      <c r="AQ206" s="4">
        <f>VLOOKUP(G206,[1]SIPReport16102024180130!H$1:AG$69,25,FALSE)</f>
        <v>36.02</v>
      </c>
      <c r="AS206" s="4" t="b">
        <f t="shared" ref="AS206:AS219" si="53">AO206=AQ206</f>
        <v>0</v>
      </c>
      <c r="AT206">
        <f>VLOOKUP(G206,'star gold'!$B$4:$G$265,4,FALSE)</f>
        <v>151.08</v>
      </c>
      <c r="AU206">
        <f>VLOOKUP(G206,'system Report'!G204:AJ422,27,FALSE)</f>
        <v>1.23</v>
      </c>
      <c r="AW206" t="b">
        <f t="shared" si="47"/>
        <v>0</v>
      </c>
      <c r="BA206" t="e">
        <f>VLOOKUP(G206,'star silver'!$B$4:$G$93,4,FALSE)</f>
        <v>#N/A</v>
      </c>
      <c r="BB206">
        <f>VLOOKUP(G206,'system Report'!G204:AI422,29,FALSE)</f>
        <v>0</v>
      </c>
      <c r="BD206" t="e">
        <f t="shared" si="48"/>
        <v>#N/A</v>
      </c>
    </row>
    <row r="207" hidden="1" spans="1:56">
      <c r="A207" s="1" t="s">
        <v>58</v>
      </c>
      <c r="B207" s="5" t="s">
        <v>23</v>
      </c>
      <c r="C207" s="1">
        <v>71</v>
      </c>
      <c r="D207" s="10">
        <v>45528</v>
      </c>
      <c r="E207" s="1">
        <v>148</v>
      </c>
      <c r="F207" s="1" t="s">
        <v>291</v>
      </c>
      <c r="G207" s="1">
        <v>5038</v>
      </c>
      <c r="H207" s="1" t="s">
        <v>97</v>
      </c>
      <c r="I207" s="1" t="s">
        <v>94</v>
      </c>
      <c r="J207" s="1"/>
      <c r="K207" s="1"/>
      <c r="L207" s="1"/>
      <c r="M207" s="1"/>
      <c r="N207" s="1"/>
      <c r="O207" s="1"/>
      <c r="P207" s="1">
        <f>VLOOKUP(G207,'Empwise report_aug'!$B$2:$E$248,4,0)</f>
        <v>3722765.9949</v>
      </c>
      <c r="Q207" s="1"/>
      <c r="R207" s="1"/>
      <c r="S207" s="1"/>
      <c r="T207" s="1">
        <f>VLOOKUP(G207,'Empwise report_aug'!$B$2:$E$248,3,FALSE)</f>
        <v>2550628.89</v>
      </c>
      <c r="U207" s="1"/>
      <c r="V207" s="1"/>
      <c r="W207" s="39">
        <f t="shared" si="45"/>
        <v>68.5143491020986</v>
      </c>
      <c r="X207" s="1"/>
      <c r="Y207" s="1"/>
      <c r="Z207">
        <f>VLOOKUP(G207,'Gold Ornamnet'!$B$4:$E$231,4,FALSE)</f>
        <v>201.85</v>
      </c>
      <c r="AA207">
        <f>VLOOKUP(G207,'system Report'!$G$1:$Q$219,11,FALSE)</f>
        <v>0</v>
      </c>
      <c r="AB207" t="e">
        <f>VLOOKUP(G207,sys23oct!$H$1:$S$74,11,FALSE)</f>
        <v>#N/A</v>
      </c>
      <c r="AD207" t="b">
        <f t="shared" si="46"/>
        <v>0</v>
      </c>
      <c r="AE207" t="e">
        <f>VLOOKUP(G207,silver!$B$4:$E$117,4,FALSE)</f>
        <v>#N/A</v>
      </c>
      <c r="AF207" s="4">
        <f>VLOOKUP(G207,[1]SIPReport16102024180130!H$1:AB$69,19)</f>
        <v>0</v>
      </c>
      <c r="AG207" s="4"/>
      <c r="AH207" s="4"/>
      <c r="AI207" t="e">
        <f t="shared" si="51"/>
        <v>#N/A</v>
      </c>
      <c r="AJ207">
        <f>VLOOKUP(G207,'Diamond '!$B$4:$E$1048576,4,FALSE)</f>
        <v>1.32</v>
      </c>
      <c r="AK207">
        <f>VLOOKUP(G207,'system Report'!$G$1:$V$219,15,FALSE)</f>
        <v>3.96</v>
      </c>
      <c r="AL207" s="4" t="e">
        <f>VLOOKUP(G207,[1]SIPReport16102024180130!H:V,15,FALSE)</f>
        <v>#N/A</v>
      </c>
      <c r="AN207" t="e">
        <f t="shared" si="52"/>
        <v>#N/A</v>
      </c>
      <c r="AO207">
        <f>VLOOKUP(G207,'gold small ornament'!$B$4:$E$288,4,FALSE)</f>
        <v>6.281</v>
      </c>
      <c r="AP207">
        <f>VLOOKUP(G207,'system Report'!$G:$AF,25,FALSE)</f>
        <v>15.96</v>
      </c>
      <c r="AQ207" s="4" t="e">
        <f>VLOOKUP(G207,[1]SIPReport16102024180130!H$1:AG$69,25,FALSE)</f>
        <v>#N/A</v>
      </c>
      <c r="AS207" t="e">
        <f t="shared" si="53"/>
        <v>#N/A</v>
      </c>
      <c r="AT207">
        <f>VLOOKUP(G207,'star gold'!$B$4:$G$265,4,FALSE)</f>
        <v>2.7</v>
      </c>
      <c r="AU207">
        <f>VLOOKUP(G207,'system Report'!G205:AJ423,27,FALSE)</f>
        <v>3125.19</v>
      </c>
      <c r="AW207" t="b">
        <f t="shared" si="47"/>
        <v>0</v>
      </c>
      <c r="BA207" t="e">
        <f>VLOOKUP(G207,'star silver'!$B$4:$G$93,4,FALSE)</f>
        <v>#N/A</v>
      </c>
      <c r="BB207">
        <f>VLOOKUP(G207,'system Report'!G205:AI423,29,FALSE)</f>
        <v>0</v>
      </c>
      <c r="BD207" t="e">
        <f t="shared" si="48"/>
        <v>#N/A</v>
      </c>
    </row>
    <row r="208" hidden="1" spans="1:56">
      <c r="A208" s="1" t="s">
        <v>58</v>
      </c>
      <c r="B208" s="5" t="s">
        <v>23</v>
      </c>
      <c r="C208" s="1">
        <v>71</v>
      </c>
      <c r="D208" s="10">
        <v>45528</v>
      </c>
      <c r="E208" s="1">
        <v>148</v>
      </c>
      <c r="F208" s="1" t="s">
        <v>120</v>
      </c>
      <c r="G208" s="1">
        <v>5239</v>
      </c>
      <c r="H208" s="1" t="s">
        <v>97</v>
      </c>
      <c r="I208" s="1" t="s">
        <v>94</v>
      </c>
      <c r="J208" s="1"/>
      <c r="K208" s="1"/>
      <c r="L208" s="1"/>
      <c r="M208" s="1"/>
      <c r="N208" s="1"/>
      <c r="O208" s="1"/>
      <c r="P208" s="1">
        <f>VLOOKUP(G208,'Empwise report_aug'!$B$2:$E$248,4,0)</f>
        <v>8293623.0324</v>
      </c>
      <c r="Q208" s="1"/>
      <c r="R208" s="1"/>
      <c r="S208" s="1"/>
      <c r="T208" s="1">
        <f>VLOOKUP(G208,'Empwise report_aug'!$B$2:$E$248,3,FALSE)</f>
        <v>5950514.91</v>
      </c>
      <c r="U208" s="1"/>
      <c r="V208" s="1"/>
      <c r="W208" s="39">
        <f t="shared" si="45"/>
        <v>71.7480754400534</v>
      </c>
      <c r="X208" s="1"/>
      <c r="Y208" s="1"/>
      <c r="Z208">
        <f>VLOOKUP(G208,'Gold Ornamnet'!$B$4:$E$231,4,FALSE)</f>
        <v>192.73</v>
      </c>
      <c r="AA208">
        <f>VLOOKUP(G208,'system Report'!$G$1:$Q$219,11,FALSE)</f>
        <v>0</v>
      </c>
      <c r="AB208" t="e">
        <f>VLOOKUP(G208,sys23oct!$H$1:$S$74,11,FALSE)</f>
        <v>#N/A</v>
      </c>
      <c r="AD208" t="b">
        <f t="shared" si="46"/>
        <v>0</v>
      </c>
      <c r="AE208" t="e">
        <f>VLOOKUP(G208,silver!$B$4:$E$117,4,FALSE)</f>
        <v>#N/A</v>
      </c>
      <c r="AF208" s="4">
        <f>VLOOKUP(G208,[1]SIPReport16102024180130!H$1:AB$69,19)</f>
        <v>0</v>
      </c>
      <c r="AG208" s="4"/>
      <c r="AH208" s="4"/>
      <c r="AI208" t="e">
        <f t="shared" si="51"/>
        <v>#N/A</v>
      </c>
      <c r="AJ208">
        <f>VLOOKUP(G208,'Diamond '!$B$4:$E$1048576,4,FALSE)</f>
        <v>12.15</v>
      </c>
      <c r="AK208">
        <f>VLOOKUP(G208,'system Report'!$G$1:$V$219,15,FALSE)</f>
        <v>72.9</v>
      </c>
      <c r="AL208" s="4">
        <f>VLOOKUP(G208,[1]SIPReport16102024180130!H:V,15,FALSE)</f>
        <v>24.3</v>
      </c>
      <c r="AN208" t="b">
        <f t="shared" si="52"/>
        <v>0</v>
      </c>
      <c r="AO208" s="15">
        <f>VLOOKUP(G208,'gold small ornament'!$B$4:$E$288,4,FALSE)</f>
        <v>4.16</v>
      </c>
      <c r="AP208" s="4">
        <f>VLOOKUP(G208,'system Report'!$G:$AF,25,FALSE)</f>
        <v>24.96</v>
      </c>
      <c r="AQ208" s="4">
        <f>VLOOKUP(G208,[1]SIPReport16102024180130!H$1:AG$69,25,FALSE)</f>
        <v>8.32</v>
      </c>
      <c r="AS208" s="4" t="b">
        <f t="shared" si="53"/>
        <v>0</v>
      </c>
      <c r="AT208">
        <f>VLOOKUP(G208,'star gold'!$B$4:$G$265,4,FALSE)</f>
        <v>88.95</v>
      </c>
      <c r="AU208">
        <f>VLOOKUP(G208,'system Report'!G206:AJ424,27,FALSE)</f>
        <v>58.7</v>
      </c>
      <c r="AW208" t="b">
        <f t="shared" si="47"/>
        <v>0</v>
      </c>
      <c r="BA208" t="e">
        <f>VLOOKUP(G208,'star silver'!$B$4:$G$93,4,FALSE)</f>
        <v>#N/A</v>
      </c>
      <c r="BB208">
        <f>VLOOKUP(G208,'system Report'!G206:AI424,29,FALSE)</f>
        <v>0</v>
      </c>
      <c r="BD208" t="e">
        <f t="shared" si="48"/>
        <v>#N/A</v>
      </c>
    </row>
    <row r="209" hidden="1" spans="1:56">
      <c r="A209" s="1" t="s">
        <v>58</v>
      </c>
      <c r="B209" s="5" t="s">
        <v>23</v>
      </c>
      <c r="C209" s="1">
        <v>71</v>
      </c>
      <c r="D209" s="10">
        <v>45528</v>
      </c>
      <c r="E209" s="1">
        <v>148</v>
      </c>
      <c r="F209" s="1" t="s">
        <v>292</v>
      </c>
      <c r="G209" s="1">
        <v>5240</v>
      </c>
      <c r="H209" s="1" t="s">
        <v>97</v>
      </c>
      <c r="I209" s="1" t="s">
        <v>94</v>
      </c>
      <c r="J209" s="1"/>
      <c r="K209" s="1"/>
      <c r="L209" s="1"/>
      <c r="M209" s="1"/>
      <c r="N209" s="1"/>
      <c r="O209" s="1"/>
      <c r="P209" s="1">
        <f>VLOOKUP(G209,'Empwise report_aug'!$B$2:$E$248,4,0)</f>
        <v>3722765.9949</v>
      </c>
      <c r="Q209" s="1"/>
      <c r="R209" s="1"/>
      <c r="S209" s="1"/>
      <c r="T209" s="1">
        <f>VLOOKUP(G209,'Empwise report_aug'!$B$2:$E$248,3,FALSE)</f>
        <v>5032076.5</v>
      </c>
      <c r="U209" s="1"/>
      <c r="V209" s="1"/>
      <c r="W209" s="39">
        <f t="shared" si="45"/>
        <v>135.17036813202</v>
      </c>
      <c r="X209" s="1"/>
      <c r="Y209" s="1"/>
      <c r="Z209">
        <f>VLOOKUP(G209,'Gold Ornamnet'!$B$4:$E$231,4,FALSE)</f>
        <v>154.92</v>
      </c>
      <c r="AA209">
        <f>VLOOKUP(G209,'system Report'!$G$1:$Q$219,11,FALSE)</f>
        <v>0</v>
      </c>
      <c r="AB209" t="e">
        <f>VLOOKUP(G209,sys23oct!$H$1:$S$74,11,FALSE)</f>
        <v>#N/A</v>
      </c>
      <c r="AD209" t="b">
        <f t="shared" si="46"/>
        <v>0</v>
      </c>
      <c r="AE209" t="e">
        <f>VLOOKUP(G209,silver!$B$4:$E$117,4,FALSE)</f>
        <v>#N/A</v>
      </c>
      <c r="AF209" s="4">
        <f>VLOOKUP(G209,[1]SIPReport16102024180130!H$1:AB$69,19)</f>
        <v>0</v>
      </c>
      <c r="AG209" s="4"/>
      <c r="AH209" s="4"/>
      <c r="AI209" t="e">
        <f t="shared" si="51"/>
        <v>#N/A</v>
      </c>
      <c r="AJ209">
        <f>VLOOKUP(G209,'Diamond '!$B$4:$E$1048576,4,FALSE)</f>
        <v>10.2</v>
      </c>
      <c r="AK209">
        <f>VLOOKUP(G209,'system Report'!$G$1:$V$219,15,FALSE)</f>
        <v>30.6</v>
      </c>
      <c r="AL209" s="4" t="e">
        <f>VLOOKUP(G209,[1]SIPReport16102024180130!H:V,15,FALSE)</f>
        <v>#N/A</v>
      </c>
      <c r="AN209" t="e">
        <f t="shared" si="52"/>
        <v>#N/A</v>
      </c>
      <c r="AO209">
        <f>VLOOKUP(G209,'gold small ornament'!$B$4:$E$288,4,FALSE)</f>
        <v>14.82</v>
      </c>
      <c r="AP209">
        <f>VLOOKUP(G209,'system Report'!$G:$AF,25,FALSE)</f>
        <v>20.55</v>
      </c>
      <c r="AQ209" s="4" t="e">
        <f>VLOOKUP(G209,[1]SIPReport16102024180130!H$1:AG$69,25,FALSE)</f>
        <v>#N/A</v>
      </c>
      <c r="AS209" t="e">
        <f t="shared" si="53"/>
        <v>#N/A</v>
      </c>
      <c r="AT209">
        <f>VLOOKUP(G209,'star gold'!$B$4:$G$265,4,FALSE)</f>
        <v>64.705</v>
      </c>
      <c r="AU209">
        <f>VLOOKUP(G209,'system Report'!G207:AJ425,27,FALSE)</f>
        <v>1030.39</v>
      </c>
      <c r="AW209" t="b">
        <f t="shared" si="47"/>
        <v>0</v>
      </c>
      <c r="BA209">
        <f>VLOOKUP(G209,'star silver'!$B$4:$G$93,4,FALSE)</f>
        <v>43.46</v>
      </c>
      <c r="BB209">
        <f>VLOOKUP(G209,'system Report'!G207:AI425,29,FALSE)</f>
        <v>0</v>
      </c>
      <c r="BD209" t="b">
        <f t="shared" si="48"/>
        <v>0</v>
      </c>
    </row>
    <row r="210" hidden="1" spans="1:56">
      <c r="A210" s="1" t="s">
        <v>58</v>
      </c>
      <c r="B210" s="5" t="s">
        <v>23</v>
      </c>
      <c r="C210" s="1">
        <v>71</v>
      </c>
      <c r="D210" s="10">
        <v>45528</v>
      </c>
      <c r="E210" s="1">
        <v>148</v>
      </c>
      <c r="F210" s="1" t="s">
        <v>293</v>
      </c>
      <c r="G210" s="1">
        <v>5247</v>
      </c>
      <c r="H210" s="1" t="s">
        <v>97</v>
      </c>
      <c r="I210" s="1" t="s">
        <v>94</v>
      </c>
      <c r="J210" s="1"/>
      <c r="K210" s="1"/>
      <c r="L210" s="1"/>
      <c r="M210" s="1"/>
      <c r="N210" s="1"/>
      <c r="O210" s="1"/>
      <c r="P210" s="1" t="e">
        <f>VLOOKUP(G210,'Empwise report_aug'!$B$2:$E$248,4,0)</f>
        <v>#N/A</v>
      </c>
      <c r="Q210" s="1"/>
      <c r="R210" s="1"/>
      <c r="S210" s="1"/>
      <c r="T210" s="1" t="e">
        <f>VLOOKUP(G210,'Empwise report_aug'!$B$2:$E$248,3,FALSE)</f>
        <v>#N/A</v>
      </c>
      <c r="U210" s="1"/>
      <c r="V210" s="1"/>
      <c r="W210" s="39" t="e">
        <f t="shared" si="45"/>
        <v>#N/A</v>
      </c>
      <c r="X210" s="1"/>
      <c r="Y210" s="1"/>
      <c r="Z210">
        <f>VLOOKUP(G210,'Gold Ornamnet'!$B$4:$E$231,4,FALSE)</f>
        <v>92.97</v>
      </c>
      <c r="AA210">
        <f>VLOOKUP(G210,'system Report'!$G$1:$Q$219,11,FALSE)</f>
        <v>0</v>
      </c>
      <c r="AB210" t="e">
        <f>VLOOKUP(G210,sys23oct!$H$1:$S$74,11,FALSE)</f>
        <v>#N/A</v>
      </c>
      <c r="AD210" t="b">
        <f t="shared" si="46"/>
        <v>0</v>
      </c>
      <c r="AE210">
        <f>VLOOKUP(G210,silver!$B$4:$E$117,4,FALSE)</f>
        <v>5.69</v>
      </c>
      <c r="AF210" s="4">
        <f>VLOOKUP(G210,[1]SIPReport16102024180130!H$1:AB$69,19)</f>
        <v>0</v>
      </c>
      <c r="AG210" s="4"/>
      <c r="AH210" s="4"/>
      <c r="AI210" t="b">
        <f t="shared" si="51"/>
        <v>0</v>
      </c>
      <c r="AJ210">
        <f>VLOOKUP(G210,'Diamond '!$B$4:$E$1048576,4,FALSE)</f>
        <v>0.73</v>
      </c>
      <c r="AK210">
        <f>VLOOKUP(G210,'system Report'!$G$1:$V$219,15,FALSE)</f>
        <v>2.19</v>
      </c>
      <c r="AL210" s="4" t="e">
        <f>VLOOKUP(G210,[1]SIPReport16102024180130!H:V,15,FALSE)</f>
        <v>#N/A</v>
      </c>
      <c r="AN210" t="e">
        <f t="shared" si="52"/>
        <v>#N/A</v>
      </c>
      <c r="AO210">
        <f>VLOOKUP(G210,'gold small ornament'!$B$4:$E$288,4,FALSE)</f>
        <v>2.255</v>
      </c>
      <c r="AP210">
        <f>VLOOKUP(G210,'system Report'!$G:$AF,25,FALSE)</f>
        <v>6.78</v>
      </c>
      <c r="AQ210" s="4" t="e">
        <f>VLOOKUP(G210,[1]SIPReport16102024180130!H$1:AG$69,25,FALSE)</f>
        <v>#N/A</v>
      </c>
      <c r="AS210" t="e">
        <f t="shared" si="53"/>
        <v>#N/A</v>
      </c>
      <c r="AT210">
        <f>VLOOKUP(G210,'star gold'!$B$4:$G$265,4,FALSE)</f>
        <v>6.72</v>
      </c>
      <c r="AU210">
        <f>VLOOKUP(G210,'system Report'!G208:AJ426,27,FALSE)</f>
        <v>317.34</v>
      </c>
      <c r="AW210" t="b">
        <f t="shared" si="47"/>
        <v>0</v>
      </c>
      <c r="BA210" t="e">
        <f>VLOOKUP(G210,'star silver'!$B$4:$G$93,4,FALSE)</f>
        <v>#N/A</v>
      </c>
      <c r="BB210">
        <f>VLOOKUP(G210,'system Report'!G208:AI426,29,FALSE)</f>
        <v>0</v>
      </c>
      <c r="BD210" t="e">
        <f t="shared" si="48"/>
        <v>#N/A</v>
      </c>
    </row>
    <row r="211" hidden="1" spans="1:56">
      <c r="A211" s="1" t="s">
        <v>58</v>
      </c>
      <c r="B211" s="5" t="s">
        <v>23</v>
      </c>
      <c r="C211" s="1">
        <v>71</v>
      </c>
      <c r="D211" s="10">
        <v>45528</v>
      </c>
      <c r="E211" s="1">
        <v>148</v>
      </c>
      <c r="F211" s="1" t="s">
        <v>294</v>
      </c>
      <c r="G211" s="1">
        <v>5254</v>
      </c>
      <c r="H211" s="1" t="s">
        <v>97</v>
      </c>
      <c r="I211" s="1" t="s">
        <v>94</v>
      </c>
      <c r="J211" s="1"/>
      <c r="K211" s="1"/>
      <c r="L211" s="1"/>
      <c r="M211" s="1"/>
      <c r="N211" s="1"/>
      <c r="O211" s="1"/>
      <c r="P211" s="1">
        <f>VLOOKUP(G211,'Empwise report_aug'!$B$2:$E$248,4,0)</f>
        <v>3722765.9949</v>
      </c>
      <c r="Q211" s="1"/>
      <c r="R211" s="1"/>
      <c r="S211" s="1"/>
      <c r="T211" s="1">
        <f>VLOOKUP(G211,'Empwise report_aug'!$B$2:$E$248,3,FALSE)</f>
        <v>4476810.17</v>
      </c>
      <c r="U211" s="1"/>
      <c r="V211" s="1"/>
      <c r="W211" s="39">
        <f t="shared" si="45"/>
        <v>120.254944203665</v>
      </c>
      <c r="X211" s="1"/>
      <c r="Y211" s="1"/>
      <c r="Z211">
        <f>VLOOKUP(G211,'Gold Ornamnet'!$B$4:$E$231,4,FALSE)</f>
        <v>173.58</v>
      </c>
      <c r="AA211">
        <f>VLOOKUP(G211,'system Report'!$G$1:$Q$219,11,FALSE)</f>
        <v>0</v>
      </c>
      <c r="AB211" t="e">
        <f>VLOOKUP(G211,sys23oct!$H$1:$S$74,11,FALSE)</f>
        <v>#N/A</v>
      </c>
      <c r="AD211" t="b">
        <f t="shared" si="46"/>
        <v>0</v>
      </c>
      <c r="AE211">
        <f>VLOOKUP(G211,silver!$B$4:$E$117,4,FALSE)</f>
        <v>49.35</v>
      </c>
      <c r="AF211" s="4">
        <f>VLOOKUP(G211,[1]SIPReport16102024180130!H$1:AB$69,19)</f>
        <v>0</v>
      </c>
      <c r="AG211" s="4"/>
      <c r="AH211" s="4"/>
      <c r="AI211" t="b">
        <f t="shared" si="51"/>
        <v>0</v>
      </c>
      <c r="AJ211">
        <f>VLOOKUP(G211,'Diamond '!$B$4:$E$1048576,4,FALSE)</f>
        <v>6.26</v>
      </c>
      <c r="AK211">
        <f>VLOOKUP(G211,'system Report'!$G$1:$V$219,15,FALSE)</f>
        <v>18.78</v>
      </c>
      <c r="AL211" s="4" t="e">
        <f>VLOOKUP(G211,[1]SIPReport16102024180130!H:V,15,FALSE)</f>
        <v>#N/A</v>
      </c>
      <c r="AN211" t="e">
        <f t="shared" si="52"/>
        <v>#N/A</v>
      </c>
      <c r="AO211">
        <f>VLOOKUP(G211,'gold small ornament'!$B$4:$E$288,4,FALSE)</f>
        <v>6.51</v>
      </c>
      <c r="AP211">
        <f>VLOOKUP(G211,'system Report'!$G:$AF,25,FALSE)</f>
        <v>19.53</v>
      </c>
      <c r="AQ211" s="4" t="e">
        <f>VLOOKUP(G211,[1]SIPReport16102024180130!H$1:AG$69,25,FALSE)</f>
        <v>#N/A</v>
      </c>
      <c r="AS211" t="e">
        <f t="shared" si="53"/>
        <v>#N/A</v>
      </c>
      <c r="AT211">
        <f>VLOOKUP(G211,'star gold'!$B$4:$G$265,4,FALSE)</f>
        <v>76.69</v>
      </c>
      <c r="AU211">
        <f>VLOOKUP(G211,'system Report'!G209:AJ427,27,FALSE)</f>
        <v>743.59</v>
      </c>
      <c r="AW211" t="b">
        <f t="shared" si="47"/>
        <v>0</v>
      </c>
      <c r="BA211" t="e">
        <f>VLOOKUP(G211,'star silver'!$B$4:$G$93,4,FALSE)</f>
        <v>#N/A</v>
      </c>
      <c r="BB211">
        <f>VLOOKUP(G211,'system Report'!G209:AI427,29,FALSE)</f>
        <v>0</v>
      </c>
      <c r="BD211" t="e">
        <f t="shared" si="48"/>
        <v>#N/A</v>
      </c>
    </row>
    <row r="212" hidden="1" spans="1:56">
      <c r="A212" s="1" t="s">
        <v>58</v>
      </c>
      <c r="B212" s="5" t="s">
        <v>23</v>
      </c>
      <c r="C212" s="1">
        <v>71</v>
      </c>
      <c r="D212" s="10">
        <v>45528</v>
      </c>
      <c r="E212" s="1">
        <v>148</v>
      </c>
      <c r="F212" s="1" t="s">
        <v>295</v>
      </c>
      <c r="G212" s="1">
        <v>5255</v>
      </c>
      <c r="H212" s="1" t="s">
        <v>97</v>
      </c>
      <c r="I212" s="1" t="s">
        <v>94</v>
      </c>
      <c r="J212" s="1"/>
      <c r="K212" s="1"/>
      <c r="L212" s="1"/>
      <c r="M212" s="1"/>
      <c r="N212" s="1"/>
      <c r="O212" s="1"/>
      <c r="P212" s="1">
        <f>VLOOKUP(G212,'Empwise report_aug'!$B$2:$E$248,4,0)</f>
        <v>3722765.9949</v>
      </c>
      <c r="Q212" s="1"/>
      <c r="R212" s="1"/>
      <c r="S212" s="1"/>
      <c r="T212" s="1">
        <f>VLOOKUP(G212,'Empwise report_aug'!$B$2:$E$248,3,FALSE)</f>
        <v>4650707.04</v>
      </c>
      <c r="U212" s="1"/>
      <c r="V212" s="1"/>
      <c r="W212" s="39">
        <f t="shared" si="45"/>
        <v>124.92611800933</v>
      </c>
      <c r="X212" s="1"/>
      <c r="Y212" s="1"/>
      <c r="Z212">
        <f>VLOOKUP(G212,'Gold Ornamnet'!$B$4:$E$231,4,FALSE)</f>
        <v>72.14</v>
      </c>
      <c r="AA212">
        <f>VLOOKUP(G212,'system Report'!$G$1:$Q$219,11,FALSE)</f>
        <v>0</v>
      </c>
      <c r="AB212" t="e">
        <f>VLOOKUP(G212,sys23oct!$H$1:$S$74,11,FALSE)</f>
        <v>#N/A</v>
      </c>
      <c r="AD212" t="b">
        <f t="shared" si="46"/>
        <v>0</v>
      </c>
      <c r="AE212">
        <f>VLOOKUP(G212,silver!$B$4:$E$117,4,FALSE)</f>
        <v>107.35</v>
      </c>
      <c r="AF212" s="4">
        <f>VLOOKUP(G212,[1]SIPReport16102024180130!H$1:AB$69,19)</f>
        <v>0</v>
      </c>
      <c r="AG212" s="4"/>
      <c r="AH212" s="4"/>
      <c r="AI212" t="b">
        <f t="shared" si="51"/>
        <v>0</v>
      </c>
      <c r="AJ212">
        <f>VLOOKUP(G212,'Diamond '!$B$4:$E$1048576,4,FALSE)</f>
        <v>7.8</v>
      </c>
      <c r="AK212">
        <f>VLOOKUP(G212,'system Report'!$G$1:$V$219,15,FALSE)</f>
        <v>23.4</v>
      </c>
      <c r="AL212" s="4" t="e">
        <f>VLOOKUP(G212,[1]SIPReport16102024180130!H:V,15,FALSE)</f>
        <v>#N/A</v>
      </c>
      <c r="AN212" t="e">
        <f t="shared" si="52"/>
        <v>#N/A</v>
      </c>
      <c r="AO212">
        <f>VLOOKUP(G212,'gold small ornament'!$B$4:$E$288,4,FALSE)</f>
        <v>16.28</v>
      </c>
      <c r="AP212">
        <f>VLOOKUP(G212,'system Report'!$G:$AF,25,FALSE)</f>
        <v>28.59</v>
      </c>
      <c r="AQ212" s="4" t="e">
        <f>VLOOKUP(G212,[1]SIPReport16102024180130!H$1:AG$69,25,FALSE)</f>
        <v>#N/A</v>
      </c>
      <c r="AS212" t="e">
        <f t="shared" si="53"/>
        <v>#N/A</v>
      </c>
      <c r="AT212">
        <f>VLOOKUP(G212,'star gold'!$B$4:$G$265,4,FALSE)</f>
        <v>49.5</v>
      </c>
      <c r="AU212">
        <f>VLOOKUP(G212,'system Report'!G210:AJ428,27,FALSE)</f>
        <v>2012.58</v>
      </c>
      <c r="AW212" t="b">
        <f t="shared" si="47"/>
        <v>0</v>
      </c>
      <c r="BA212">
        <f>VLOOKUP(G212,'star silver'!$B$4:$G$93,4,FALSE)</f>
        <v>28.34</v>
      </c>
      <c r="BB212">
        <f>VLOOKUP(G212,'system Report'!G210:AI428,29,FALSE)</f>
        <v>0</v>
      </c>
      <c r="BD212" t="b">
        <f t="shared" si="48"/>
        <v>0</v>
      </c>
    </row>
    <row r="213" hidden="1" spans="1:56">
      <c r="A213" s="1" t="s">
        <v>58</v>
      </c>
      <c r="B213" s="5" t="s">
        <v>23</v>
      </c>
      <c r="C213" s="1">
        <v>71</v>
      </c>
      <c r="D213" s="10">
        <v>45528</v>
      </c>
      <c r="E213" s="1">
        <v>148</v>
      </c>
      <c r="F213" s="1" t="s">
        <v>296</v>
      </c>
      <c r="G213" s="1">
        <v>5275</v>
      </c>
      <c r="H213" s="1" t="s">
        <v>97</v>
      </c>
      <c r="I213" s="1" t="s">
        <v>94</v>
      </c>
      <c r="J213" s="1"/>
      <c r="K213" s="1"/>
      <c r="L213" s="1"/>
      <c r="M213" s="1"/>
      <c r="N213" s="1"/>
      <c r="O213" s="1"/>
      <c r="P213" s="1">
        <f>VLOOKUP(G213,'Empwise report_aug'!$B$2:$E$248,4,0)</f>
        <v>3722765.9949</v>
      </c>
      <c r="Q213" s="1"/>
      <c r="R213" s="1"/>
      <c r="S213" s="1"/>
      <c r="T213" s="1">
        <f>VLOOKUP(G213,'Empwise report_aug'!$B$2:$E$248,3,FALSE)</f>
        <v>4642178.3</v>
      </c>
      <c r="U213" s="1"/>
      <c r="V213" s="1"/>
      <c r="W213" s="39">
        <f t="shared" si="45"/>
        <v>124.697021149316</v>
      </c>
      <c r="X213" s="1"/>
      <c r="Y213" s="1"/>
      <c r="Z213">
        <f>VLOOKUP(G213,'Gold Ornamnet'!$B$4:$E$231,4,FALSE)</f>
        <v>96.29</v>
      </c>
      <c r="AA213">
        <f>VLOOKUP(G213,'system Report'!$G$1:$Q$219,11,FALSE)</f>
        <v>0</v>
      </c>
      <c r="AB213" t="e">
        <f>VLOOKUP(G213,sys23oct!$H$1:$S$74,11,FALSE)</f>
        <v>#N/A</v>
      </c>
      <c r="AD213" t="b">
        <f t="shared" si="46"/>
        <v>0</v>
      </c>
      <c r="AE213" t="e">
        <f>VLOOKUP(G213,silver!$B$4:$E$117,4,FALSE)</f>
        <v>#N/A</v>
      </c>
      <c r="AF213" s="4">
        <f>VLOOKUP(G213,[1]SIPReport16102024180130!H$1:AB$69,19)</f>
        <v>0</v>
      </c>
      <c r="AG213" s="4"/>
      <c r="AH213" s="4"/>
      <c r="AI213" t="e">
        <f t="shared" si="51"/>
        <v>#N/A</v>
      </c>
      <c r="AJ213">
        <f>VLOOKUP(G213,'Diamond '!$B$4:$E$1048576,4,FALSE)</f>
        <v>12.16</v>
      </c>
      <c r="AK213">
        <f>VLOOKUP(G213,'system Report'!$G$1:$V$219,15,FALSE)</f>
        <v>36.48</v>
      </c>
      <c r="AL213" s="4" t="e">
        <f>VLOOKUP(G213,[1]SIPReport16102024180130!H:V,15,FALSE)</f>
        <v>#N/A</v>
      </c>
      <c r="AN213" t="e">
        <f t="shared" si="52"/>
        <v>#N/A</v>
      </c>
      <c r="AO213">
        <f>VLOOKUP(G213,'gold small ornament'!$B$4:$E$288,4,FALSE)</f>
        <v>9.95</v>
      </c>
      <c r="AP213">
        <f>VLOOKUP(G213,'system Report'!$G:$AF,25,FALSE)</f>
        <v>29.85</v>
      </c>
      <c r="AQ213" s="4" t="e">
        <f>VLOOKUP(G213,[1]SIPReport16102024180130!H$1:AG$69,25,FALSE)</f>
        <v>#N/A</v>
      </c>
      <c r="AS213" t="e">
        <f t="shared" si="53"/>
        <v>#N/A</v>
      </c>
      <c r="AT213">
        <f>VLOOKUP(G213,'star gold'!$B$4:$G$265,4,FALSE)</f>
        <v>26.01</v>
      </c>
      <c r="AU213">
        <f>VLOOKUP(G213,'system Report'!G211:AJ429,27,FALSE)</f>
        <v>836.31</v>
      </c>
      <c r="AW213" t="b">
        <f t="shared" si="47"/>
        <v>0</v>
      </c>
      <c r="BA213">
        <f>VLOOKUP(G213,'star silver'!$B$4:$G$93,4,FALSE)</f>
        <v>9.33</v>
      </c>
      <c r="BB213">
        <f>VLOOKUP(G213,'system Report'!G211:AI429,29,FALSE)</f>
        <v>0</v>
      </c>
      <c r="BD213" t="b">
        <f t="shared" si="48"/>
        <v>0</v>
      </c>
    </row>
    <row r="214" hidden="1" spans="1:56">
      <c r="A214" s="1" t="s">
        <v>58</v>
      </c>
      <c r="B214" s="5" t="s">
        <v>23</v>
      </c>
      <c r="C214" s="1">
        <v>71</v>
      </c>
      <c r="D214" s="10">
        <v>45528</v>
      </c>
      <c r="E214" s="1">
        <v>148</v>
      </c>
      <c r="F214" s="1" t="s">
        <v>297</v>
      </c>
      <c r="G214" s="1">
        <v>5288</v>
      </c>
      <c r="H214" s="1" t="s">
        <v>97</v>
      </c>
      <c r="I214" s="1" t="s">
        <v>94</v>
      </c>
      <c r="J214" s="1"/>
      <c r="K214" s="1"/>
      <c r="L214" s="1"/>
      <c r="M214" s="1"/>
      <c r="N214" s="1"/>
      <c r="O214" s="1"/>
      <c r="P214" s="1">
        <f>VLOOKUP(G214,'Empwise report_aug'!$B$2:$E$248,4,0)</f>
        <v>3722765.9949</v>
      </c>
      <c r="Q214" s="1"/>
      <c r="R214" s="1"/>
      <c r="S214" s="1"/>
      <c r="T214" s="1">
        <f>VLOOKUP(G214,'Empwise report_aug'!$B$2:$E$248,3,FALSE)</f>
        <v>3736461.66</v>
      </c>
      <c r="U214" s="1"/>
      <c r="V214" s="1"/>
      <c r="W214" s="39">
        <f t="shared" si="45"/>
        <v>100.367889497185</v>
      </c>
      <c r="X214" s="1"/>
      <c r="Y214" s="1"/>
      <c r="Z214">
        <f>VLOOKUP(G214,'Gold Ornamnet'!$B$4:$E$231,4,FALSE)</f>
        <v>155.406</v>
      </c>
      <c r="AA214">
        <f>VLOOKUP(G214,'system Report'!$G$1:$Q$219,11,FALSE)</f>
        <v>0</v>
      </c>
      <c r="AB214" t="e">
        <f>VLOOKUP(G214,sys23oct!$H$1:$S$74,11,FALSE)</f>
        <v>#N/A</v>
      </c>
      <c r="AD214" t="b">
        <f t="shared" si="46"/>
        <v>0</v>
      </c>
      <c r="AE214">
        <f>VLOOKUP(G214,silver!$B$4:$E$117,4,FALSE)</f>
        <v>23.03</v>
      </c>
      <c r="AF214" s="4">
        <f>VLOOKUP(G214,[1]SIPReport16102024180130!H$1:AB$69,19)</f>
        <v>0</v>
      </c>
      <c r="AG214" s="4"/>
      <c r="AH214" s="4"/>
      <c r="AI214" t="b">
        <f t="shared" si="51"/>
        <v>0</v>
      </c>
      <c r="AJ214">
        <f>VLOOKUP(G214,'Diamond '!$B$4:$E$1048576,4,FALSE)</f>
        <v>2.08</v>
      </c>
      <c r="AK214">
        <f>VLOOKUP(G214,'system Report'!$G$1:$V$219,15,FALSE)</f>
        <v>12.48</v>
      </c>
      <c r="AL214" s="4" t="e">
        <f>VLOOKUP(G214,[1]SIPReport16102024180130!H:V,15,FALSE)</f>
        <v>#N/A</v>
      </c>
      <c r="AN214" t="e">
        <f t="shared" si="52"/>
        <v>#N/A</v>
      </c>
      <c r="AO214">
        <f>VLOOKUP(G214,'gold small ornament'!$B$4:$E$288,4,FALSE)</f>
        <v>0.68</v>
      </c>
      <c r="AP214">
        <f>VLOOKUP(G214,'system Report'!$G:$AF,25,FALSE)</f>
        <v>41.76</v>
      </c>
      <c r="AQ214" s="4" t="e">
        <f>VLOOKUP(G214,[1]SIPReport16102024180130!H$1:AG$69,25,FALSE)</f>
        <v>#N/A</v>
      </c>
      <c r="AS214" t="e">
        <f t="shared" si="53"/>
        <v>#N/A</v>
      </c>
      <c r="AT214">
        <f>VLOOKUP(G214,'star gold'!$B$4:$G$265,4,FALSE)</f>
        <v>59.32</v>
      </c>
      <c r="AU214">
        <f>VLOOKUP(G214,'system Report'!G212:AJ430,27,FALSE)</f>
        <v>813.09</v>
      </c>
      <c r="AW214" t="b">
        <f t="shared" si="47"/>
        <v>0</v>
      </c>
      <c r="BA214">
        <f>VLOOKUP(G214,'star silver'!$B$4:$G$93,4,FALSE)</f>
        <v>94.99</v>
      </c>
      <c r="BB214">
        <f>VLOOKUP(G214,'system Report'!G212:AI430,29,FALSE)</f>
        <v>0</v>
      </c>
      <c r="BD214" t="b">
        <f t="shared" si="48"/>
        <v>0</v>
      </c>
    </row>
    <row r="215" hidden="1" spans="1:56">
      <c r="A215" s="1" t="s">
        <v>58</v>
      </c>
      <c r="B215" s="5" t="s">
        <v>23</v>
      </c>
      <c r="C215" s="1">
        <v>71</v>
      </c>
      <c r="D215" s="10">
        <v>45528</v>
      </c>
      <c r="E215" s="1">
        <v>148</v>
      </c>
      <c r="F215" s="1" t="s">
        <v>298</v>
      </c>
      <c r="G215" s="1">
        <v>5291</v>
      </c>
      <c r="H215" s="1" t="s">
        <v>97</v>
      </c>
      <c r="I215" s="1" t="s">
        <v>94</v>
      </c>
      <c r="J215" s="1"/>
      <c r="K215" s="1"/>
      <c r="L215" s="1"/>
      <c r="M215" s="1"/>
      <c r="N215" s="1"/>
      <c r="O215" s="1"/>
      <c r="P215" s="1" t="e">
        <f>VLOOKUP(G215,'Empwise report_aug'!$B$2:$E$248,4,0)</f>
        <v>#N/A</v>
      </c>
      <c r="Q215" s="1"/>
      <c r="R215" s="1"/>
      <c r="S215" s="1"/>
      <c r="T215" s="1" t="e">
        <f>VLOOKUP(G215,'Empwise report_aug'!$B$2:$E$248,3,FALSE)</f>
        <v>#N/A</v>
      </c>
      <c r="U215" s="1"/>
      <c r="V215" s="1"/>
      <c r="W215" s="39" t="e">
        <f t="shared" si="45"/>
        <v>#N/A</v>
      </c>
      <c r="X215" s="1"/>
      <c r="Y215" s="1"/>
      <c r="Z215" t="e">
        <f>VLOOKUP(G215,'Gold Ornamnet'!$B$4:$E$231,4,FALSE)</f>
        <v>#N/A</v>
      </c>
      <c r="AA215">
        <f>VLOOKUP(G215,'system Report'!$G$1:$Q$219,11,FALSE)</f>
        <v>0</v>
      </c>
      <c r="AB215" t="e">
        <f>VLOOKUP(G215,sys23oct!$H$1:$S$74,11,FALSE)</f>
        <v>#N/A</v>
      </c>
      <c r="AD215" t="e">
        <f t="shared" si="46"/>
        <v>#N/A</v>
      </c>
      <c r="AE215" t="e">
        <f>VLOOKUP(G215,silver!$B$4:$E$117,4,FALSE)</f>
        <v>#N/A</v>
      </c>
      <c r="AF215" s="4">
        <f>VLOOKUP(G215,[1]SIPReport16102024180130!H$1:AB$69,19)</f>
        <v>0</v>
      </c>
      <c r="AG215" s="4"/>
      <c r="AH215" s="4"/>
      <c r="AI215" t="e">
        <f t="shared" si="51"/>
        <v>#N/A</v>
      </c>
      <c r="AJ215">
        <f>VLOOKUP(G215,'Diamond '!$B$4:$E$1048576,4,FALSE)</f>
        <v>0.47</v>
      </c>
      <c r="AK215">
        <f>VLOOKUP(G215,'system Report'!$G$1:$V$219,15,FALSE)</f>
        <v>1.41</v>
      </c>
      <c r="AL215" s="4" t="e">
        <f>VLOOKUP(G215,[1]SIPReport16102024180130!H:V,15,FALSE)</f>
        <v>#N/A</v>
      </c>
      <c r="AN215" t="e">
        <f t="shared" si="52"/>
        <v>#N/A</v>
      </c>
      <c r="AO215">
        <f>VLOOKUP(G215,'gold small ornament'!$B$4:$E$288,4,FALSE)</f>
        <v>9.364</v>
      </c>
      <c r="AP215">
        <f>VLOOKUP(G215,'system Report'!$G:$AF,25,FALSE)</f>
        <v>28.08</v>
      </c>
      <c r="AQ215" s="4" t="e">
        <f>VLOOKUP(G215,[1]SIPReport16102024180130!H$1:AG$69,25,FALSE)</f>
        <v>#N/A</v>
      </c>
      <c r="AS215" t="e">
        <f t="shared" si="53"/>
        <v>#N/A</v>
      </c>
      <c r="AT215">
        <f>VLOOKUP(G215,'star gold'!$B$4:$G$265,4,FALSE)</f>
        <v>1.586</v>
      </c>
      <c r="AU215">
        <f>VLOOKUP(G215,'system Report'!G213:AJ431,27,FALSE)</f>
        <v>334.1</v>
      </c>
      <c r="AW215" t="b">
        <f t="shared" si="47"/>
        <v>0</v>
      </c>
      <c r="BA215">
        <f>VLOOKUP(G215,'star silver'!$B$4:$G$93,4,FALSE)</f>
        <v>1.26</v>
      </c>
      <c r="BB215">
        <f>VLOOKUP(G215,'system Report'!G213:AI431,29,FALSE)</f>
        <v>0</v>
      </c>
      <c r="BD215" t="b">
        <f t="shared" si="48"/>
        <v>0</v>
      </c>
    </row>
    <row r="216" hidden="1" spans="1:56">
      <c r="A216" s="1" t="s">
        <v>58</v>
      </c>
      <c r="B216" s="5" t="s">
        <v>23</v>
      </c>
      <c r="C216" s="1">
        <v>71</v>
      </c>
      <c r="D216" s="10">
        <v>45528</v>
      </c>
      <c r="E216" s="1">
        <v>148</v>
      </c>
      <c r="F216" s="1" t="s">
        <v>299</v>
      </c>
      <c r="G216" s="1">
        <v>5317</v>
      </c>
      <c r="H216" s="1" t="s">
        <v>97</v>
      </c>
      <c r="I216" s="1" t="s">
        <v>94</v>
      </c>
      <c r="J216" s="1"/>
      <c r="K216" s="1"/>
      <c r="L216" s="1"/>
      <c r="M216" s="1"/>
      <c r="N216" s="1"/>
      <c r="O216" s="1"/>
      <c r="P216" s="1" t="e">
        <f>VLOOKUP(G216,'Empwise report_aug'!$B$2:$E$248,4,0)</f>
        <v>#N/A</v>
      </c>
      <c r="Q216" s="1"/>
      <c r="R216" s="1"/>
      <c r="S216" s="1"/>
      <c r="T216" s="1" t="e">
        <f>VLOOKUP(G216,'Empwise report_aug'!$B$2:$E$248,3,FALSE)</f>
        <v>#N/A</v>
      </c>
      <c r="U216" s="1"/>
      <c r="V216" s="1"/>
      <c r="W216" s="39" t="e">
        <f t="shared" si="45"/>
        <v>#N/A</v>
      </c>
      <c r="X216" s="1"/>
      <c r="Y216" s="1"/>
      <c r="Z216" t="e">
        <f>VLOOKUP(G216,'Gold Ornamnet'!$B$4:$E$231,4,FALSE)</f>
        <v>#N/A</v>
      </c>
      <c r="AA216">
        <f>VLOOKUP(G216,'system Report'!$G$1:$Q$219,11,FALSE)</f>
        <v>0</v>
      </c>
      <c r="AB216" t="e">
        <f>VLOOKUP(G216,sys23oct!$H$1:$S$74,11,FALSE)</f>
        <v>#N/A</v>
      </c>
      <c r="AD216" t="e">
        <f t="shared" si="46"/>
        <v>#N/A</v>
      </c>
      <c r="AE216">
        <f>VLOOKUP(G216,silver!$B$4:$E$117,4,FALSE)</f>
        <v>19.37</v>
      </c>
      <c r="AF216" s="4">
        <f>VLOOKUP(G216,[1]SIPReport16102024180130!H$1:AB$69,19)</f>
        <v>0</v>
      </c>
      <c r="AG216" s="4"/>
      <c r="AH216" s="4"/>
      <c r="AI216" t="b">
        <f t="shared" si="51"/>
        <v>0</v>
      </c>
      <c r="AJ216" t="e">
        <f>VLOOKUP(G216,'Diamond '!$B$4:$E$1048576,4,FALSE)</f>
        <v>#N/A</v>
      </c>
      <c r="AK216">
        <f>VLOOKUP(G216,'system Report'!$G$1:$V$219,15,FALSE)</f>
        <v>0</v>
      </c>
      <c r="AL216" s="4" t="e">
        <f>VLOOKUP(G216,[1]SIPReport16102024180130!H:V,15,FALSE)</f>
        <v>#N/A</v>
      </c>
      <c r="AN216" t="e">
        <f t="shared" si="52"/>
        <v>#N/A</v>
      </c>
      <c r="AO216" t="e">
        <f>VLOOKUP(G216,'gold small ornament'!$B$4:$E$288,4,FALSE)</f>
        <v>#N/A</v>
      </c>
      <c r="AP216">
        <f>VLOOKUP(G216,'system Report'!$G:$AF,25,FALSE)</f>
        <v>0</v>
      </c>
      <c r="AQ216" s="4" t="e">
        <f>VLOOKUP(G216,[1]SIPReport16102024180130!H$1:AG$69,25,FALSE)</f>
        <v>#N/A</v>
      </c>
      <c r="AS216" t="e">
        <f t="shared" si="53"/>
        <v>#N/A</v>
      </c>
      <c r="AT216">
        <f>VLOOKUP(G216,'star gold'!$B$4:$G$265,4,FALSE)</f>
        <v>2.57</v>
      </c>
      <c r="AU216">
        <f>VLOOKUP(G216,'system Report'!G214:AJ432,27,FALSE)</f>
        <v>77.99</v>
      </c>
      <c r="AW216" t="b">
        <f t="shared" si="47"/>
        <v>0</v>
      </c>
      <c r="BA216">
        <f>VLOOKUP(G216,'star silver'!$B$4:$G$93,4,FALSE)</f>
        <v>32.28</v>
      </c>
      <c r="BB216">
        <f>VLOOKUP(G216,'system Report'!G214:AI432,29,FALSE)</f>
        <v>0</v>
      </c>
      <c r="BD216" t="b">
        <f t="shared" si="48"/>
        <v>0</v>
      </c>
    </row>
    <row r="217" hidden="1" spans="1:56">
      <c r="A217" s="1" t="s">
        <v>58</v>
      </c>
      <c r="B217" s="5" t="s">
        <v>23</v>
      </c>
      <c r="C217" s="1">
        <v>71</v>
      </c>
      <c r="D217" s="10">
        <v>45528</v>
      </c>
      <c r="E217" s="1">
        <v>148</v>
      </c>
      <c r="F217" s="1" t="s">
        <v>300</v>
      </c>
      <c r="G217" s="1">
        <v>5318</v>
      </c>
      <c r="H217" s="1" t="s">
        <v>97</v>
      </c>
      <c r="I217" s="1" t="s">
        <v>94</v>
      </c>
      <c r="J217" s="1"/>
      <c r="K217" s="1"/>
      <c r="L217" s="1"/>
      <c r="M217" s="1"/>
      <c r="N217" s="1"/>
      <c r="O217" s="1"/>
      <c r="P217" s="1">
        <f>VLOOKUP(G217,'Empwise report_aug'!$B$2:$E$248,4,0)</f>
        <v>3722765.9949</v>
      </c>
      <c r="Q217" s="1"/>
      <c r="R217" s="1"/>
      <c r="S217" s="1"/>
      <c r="T217" s="1">
        <f>VLOOKUP(G217,'Empwise report_aug'!$B$2:$E$248,3,FALSE)</f>
        <v>938149.48</v>
      </c>
      <c r="U217" s="1"/>
      <c r="V217" s="1"/>
      <c r="W217" s="39">
        <f t="shared" si="45"/>
        <v>25.2003344095551</v>
      </c>
      <c r="X217" s="1"/>
      <c r="Y217" s="1"/>
      <c r="Z217">
        <f>VLOOKUP(G217,'Gold Ornamnet'!$B$4:$E$231,4,FALSE)</f>
        <v>13.13</v>
      </c>
      <c r="AA217">
        <f>VLOOKUP(G217,'system Report'!$G$1:$Q$219,11,FALSE)</f>
        <v>0</v>
      </c>
      <c r="AB217" t="e">
        <f>VLOOKUP(G217,sys23oct!$H$1:$S$74,11,FALSE)</f>
        <v>#N/A</v>
      </c>
      <c r="AD217" t="b">
        <f t="shared" si="46"/>
        <v>0</v>
      </c>
      <c r="AE217" t="e">
        <f>VLOOKUP(G217,silver!$B$4:$E$117,4,FALSE)</f>
        <v>#N/A</v>
      </c>
      <c r="AF217" s="4">
        <f>VLOOKUP(G217,[1]SIPReport16102024180130!H$1:AB$69,19)</f>
        <v>0</v>
      </c>
      <c r="AG217" s="4"/>
      <c r="AH217" s="4"/>
      <c r="AI217" t="e">
        <f t="shared" si="51"/>
        <v>#N/A</v>
      </c>
      <c r="AJ217">
        <f>VLOOKUP(G217,'Diamond '!$B$4:$E$1048576,4,FALSE)</f>
        <v>2.46</v>
      </c>
      <c r="AK217">
        <f>VLOOKUP(G217,'system Report'!$G$1:$V$219,15,FALSE)</f>
        <v>7.38</v>
      </c>
      <c r="AL217" s="4" t="e">
        <f>VLOOKUP(G217,[1]SIPReport16102024180130!H:V,15,FALSE)</f>
        <v>#N/A</v>
      </c>
      <c r="AN217" t="e">
        <f t="shared" si="52"/>
        <v>#N/A</v>
      </c>
      <c r="AO217">
        <f>VLOOKUP(G217,'gold small ornament'!$B$4:$E$288,4,FALSE)</f>
        <v>10.67</v>
      </c>
      <c r="AP217">
        <f>VLOOKUP(G217,'system Report'!$G:$AF,25,FALSE)</f>
        <v>25.62</v>
      </c>
      <c r="AQ217" s="4" t="e">
        <f>VLOOKUP(G217,[1]SIPReport16102024180130!H$1:AG$69,25,FALSE)</f>
        <v>#N/A</v>
      </c>
      <c r="AS217" t="e">
        <f t="shared" si="53"/>
        <v>#N/A</v>
      </c>
      <c r="AT217">
        <f>VLOOKUP(G217,'star gold'!$B$4:$G$265,4,FALSE)</f>
        <v>11.105</v>
      </c>
      <c r="AU217">
        <f>VLOOKUP(G217,'system Report'!G215:AJ433,27,FALSE)</f>
        <v>205.78</v>
      </c>
      <c r="AW217" t="b">
        <f t="shared" si="47"/>
        <v>0</v>
      </c>
      <c r="BA217">
        <f>VLOOKUP(G217,'star silver'!$B$4:$G$93,4,FALSE)</f>
        <v>44.4</v>
      </c>
      <c r="BB217">
        <f>VLOOKUP(G217,'system Report'!G215:AI433,29,FALSE)</f>
        <v>0</v>
      </c>
      <c r="BD217" t="b">
        <f t="shared" si="48"/>
        <v>0</v>
      </c>
    </row>
    <row r="218" hidden="1" spans="1:56">
      <c r="A218" s="1" t="s">
        <v>58</v>
      </c>
      <c r="B218" s="5" t="s">
        <v>23</v>
      </c>
      <c r="C218" s="1">
        <v>71</v>
      </c>
      <c r="D218" s="10">
        <v>45528</v>
      </c>
      <c r="E218" s="1">
        <v>148</v>
      </c>
      <c r="F218" s="1" t="s">
        <v>301</v>
      </c>
      <c r="G218" s="1">
        <v>5320</v>
      </c>
      <c r="H218" s="1" t="s">
        <v>97</v>
      </c>
      <c r="I218" s="1" t="s">
        <v>94</v>
      </c>
      <c r="J218" s="1"/>
      <c r="K218" s="1"/>
      <c r="L218" s="1"/>
      <c r="M218" s="1"/>
      <c r="N218" s="1"/>
      <c r="O218" s="1"/>
      <c r="P218" s="1">
        <f>VLOOKUP(G218,'Empwise report_aug'!$B$2:$E$248,4,0)</f>
        <v>3722765.9949</v>
      </c>
      <c r="Q218" s="1"/>
      <c r="R218" s="1"/>
      <c r="S218" s="1"/>
      <c r="T218" s="1">
        <f>VLOOKUP(G218,'Empwise report_aug'!$B$2:$E$248,3,FALSE)</f>
        <v>1537694.5</v>
      </c>
      <c r="U218" s="1"/>
      <c r="V218" s="1"/>
      <c r="W218" s="39">
        <f t="shared" si="45"/>
        <v>41.305161326459</v>
      </c>
      <c r="X218" s="1"/>
      <c r="Y218" s="1"/>
      <c r="Z218">
        <f>VLOOKUP(G218,'Gold Ornamnet'!$B$4:$E$231,4,FALSE)</f>
        <v>25.55</v>
      </c>
      <c r="AA218">
        <f>VLOOKUP(G218,'system Report'!$G$1:$Q$219,11,FALSE)</f>
        <v>0</v>
      </c>
      <c r="AB218" t="e">
        <f>VLOOKUP(G218,sys23oct!$H$1:$S$74,11,FALSE)</f>
        <v>#N/A</v>
      </c>
      <c r="AD218" t="b">
        <f t="shared" si="46"/>
        <v>0</v>
      </c>
      <c r="AE218" t="e">
        <f>VLOOKUP(G218,silver!$B$4:$E$117,4,FALSE)</f>
        <v>#N/A</v>
      </c>
      <c r="AF218" s="4">
        <f>VLOOKUP(G218,[1]SIPReport16102024180130!H$1:AB$69,19)</f>
        <v>0</v>
      </c>
      <c r="AG218" s="4"/>
      <c r="AH218" s="4"/>
      <c r="AI218" t="e">
        <f t="shared" si="51"/>
        <v>#N/A</v>
      </c>
      <c r="AJ218">
        <f>VLOOKUP(G218,'Diamond '!$B$4:$E$1048576,4,FALSE)</f>
        <v>1.43</v>
      </c>
      <c r="AK218">
        <f>VLOOKUP(G218,'system Report'!$G$1:$V$219,15,FALSE)</f>
        <v>4.29</v>
      </c>
      <c r="AL218" s="4" t="e">
        <f>VLOOKUP(G218,[1]SIPReport16102024180130!H:V,15,FALSE)</f>
        <v>#N/A</v>
      </c>
      <c r="AN218" t="e">
        <f t="shared" si="52"/>
        <v>#N/A</v>
      </c>
      <c r="AO218">
        <f>VLOOKUP(G218,'gold small ornament'!$B$4:$E$288,4,FALSE)</f>
        <v>4.25</v>
      </c>
      <c r="AP218">
        <f>VLOOKUP(G218,'system Report'!$G:$AF,25,FALSE)</f>
        <v>12.75</v>
      </c>
      <c r="AQ218" s="4" t="e">
        <f>VLOOKUP(G218,[1]SIPReport16102024180130!H$1:AG$69,25,FALSE)</f>
        <v>#N/A</v>
      </c>
      <c r="AS218" t="e">
        <f t="shared" si="53"/>
        <v>#N/A</v>
      </c>
      <c r="AT218" t="e">
        <f>VLOOKUP(G218,'star gold'!$B$4:$G$265,4,FALSE)</f>
        <v>#N/A</v>
      </c>
      <c r="AU218">
        <f>VLOOKUP(G218,'system Report'!G216:AJ434,27,FALSE)</f>
        <v>377.19</v>
      </c>
      <c r="AW218" t="e">
        <f t="shared" si="47"/>
        <v>#N/A</v>
      </c>
      <c r="BA218" t="e">
        <f>VLOOKUP(G218,'star silver'!$B$4:$G$93,4,FALSE)</f>
        <v>#N/A</v>
      </c>
      <c r="BB218">
        <f>VLOOKUP(G218,'system Report'!G216:AI434,29,FALSE)</f>
        <v>0</v>
      </c>
      <c r="BD218" t="e">
        <f t="shared" si="48"/>
        <v>#N/A</v>
      </c>
    </row>
    <row r="219" hidden="1" spans="1:56">
      <c r="A219" s="1" t="s">
        <v>58</v>
      </c>
      <c r="B219" s="5" t="s">
        <v>23</v>
      </c>
      <c r="C219" s="1">
        <v>71</v>
      </c>
      <c r="D219" s="10">
        <v>45528</v>
      </c>
      <c r="E219" s="1">
        <v>148</v>
      </c>
      <c r="F219" s="1" t="s">
        <v>302</v>
      </c>
      <c r="G219" s="1">
        <v>5483</v>
      </c>
      <c r="H219" s="1" t="s">
        <v>97</v>
      </c>
      <c r="I219" s="1" t="s">
        <v>94</v>
      </c>
      <c r="J219" s="1"/>
      <c r="K219" s="1"/>
      <c r="L219" s="1"/>
      <c r="M219" s="1"/>
      <c r="N219" s="1"/>
      <c r="O219" s="1"/>
      <c r="P219" s="1" t="e">
        <f>VLOOKUP(G219,'Empwise report_aug'!$B$2:$E$248,4,0)</f>
        <v>#N/A</v>
      </c>
      <c r="Q219" s="1"/>
      <c r="R219" s="1"/>
      <c r="S219" s="1"/>
      <c r="T219" s="1" t="e">
        <f>VLOOKUP(G219,'Empwise report_aug'!$B$2:$E$248,3,FALSE)</f>
        <v>#N/A</v>
      </c>
      <c r="U219" s="1"/>
      <c r="V219" s="1"/>
      <c r="W219" s="39" t="e">
        <f t="shared" si="45"/>
        <v>#N/A</v>
      </c>
      <c r="X219" s="1"/>
      <c r="Y219" s="1"/>
      <c r="Z219">
        <f>VLOOKUP(G219,'Gold Ornamnet'!$B$4:$E$231,4,FALSE)</f>
        <v>17.85</v>
      </c>
      <c r="AA219">
        <f>VLOOKUP(G219,'system Report'!$G$1:$Q$219,11,FALSE)</f>
        <v>0</v>
      </c>
      <c r="AB219" t="e">
        <f>VLOOKUP(G219,sys23oct!$H$1:$S$74,11,FALSE)</f>
        <v>#N/A</v>
      </c>
      <c r="AD219" t="b">
        <f t="shared" si="46"/>
        <v>0</v>
      </c>
      <c r="AE219" t="e">
        <f>VLOOKUP(G219,silver!$B$4:$E$117,4,FALSE)</f>
        <v>#N/A</v>
      </c>
      <c r="AF219" s="4">
        <f>VLOOKUP(G219,[1]SIPReport16102024180130!H$1:AB$69,19)</f>
        <v>0</v>
      </c>
      <c r="AG219" s="4"/>
      <c r="AH219" s="4"/>
      <c r="AI219" t="e">
        <f t="shared" si="51"/>
        <v>#N/A</v>
      </c>
      <c r="AJ219">
        <f>VLOOKUP(G219,'Diamond '!$B$4:$E$1048576,4,FALSE)</f>
        <v>0.18</v>
      </c>
      <c r="AK219">
        <f>VLOOKUP(G219,'system Report'!$G$1:$V$219,15,FALSE)</f>
        <v>0.54</v>
      </c>
      <c r="AL219" s="4" t="e">
        <f>VLOOKUP(G219,[1]SIPReport16102024180130!H:V,15,FALSE)</f>
        <v>#N/A</v>
      </c>
      <c r="AN219" t="e">
        <f t="shared" si="52"/>
        <v>#N/A</v>
      </c>
      <c r="AO219">
        <f>VLOOKUP(G219,'gold small ornament'!$B$4:$E$288,4,FALSE)</f>
        <v>3.96</v>
      </c>
      <c r="AP219">
        <f>VLOOKUP(G219,'system Report'!$G:$AF,25,FALSE)</f>
        <v>11.88</v>
      </c>
      <c r="AQ219" s="4" t="e">
        <f>VLOOKUP(G219,[1]SIPReport16102024180130!H$1:AG$69,25,FALSE)</f>
        <v>#N/A</v>
      </c>
      <c r="AS219" t="e">
        <f t="shared" si="53"/>
        <v>#N/A</v>
      </c>
      <c r="AT219">
        <f>VLOOKUP(G219,'star gold'!$B$4:$G$265,4,FALSE)</f>
        <v>12.18</v>
      </c>
      <c r="AU219">
        <f>VLOOKUP(G219,'system Report'!G217:AJ435,27,FALSE)</f>
        <v>50.52</v>
      </c>
      <c r="AW219" t="b">
        <f t="shared" si="47"/>
        <v>0</v>
      </c>
      <c r="BA219" t="e">
        <f>VLOOKUP(G219,'star silver'!$B$4:$G$93,4,FALSE)</f>
        <v>#N/A</v>
      </c>
      <c r="BB219">
        <f>VLOOKUP(G219,'system Report'!G217:AI435,29,FALSE)</f>
        <v>0</v>
      </c>
      <c r="BD219" t="e">
        <f t="shared" si="48"/>
        <v>#N/A</v>
      </c>
    </row>
    <row r="220" hidden="1" spans="1:56">
      <c r="A220" s="1" t="s">
        <v>58</v>
      </c>
      <c r="B220" s="5" t="s">
        <v>23</v>
      </c>
      <c r="C220" s="1">
        <v>71</v>
      </c>
      <c r="D220" s="10">
        <v>45528</v>
      </c>
      <c r="E220" s="1">
        <v>148</v>
      </c>
      <c r="F220" s="1" t="s">
        <v>303</v>
      </c>
      <c r="G220" s="1">
        <v>5336</v>
      </c>
      <c r="H220" s="1" t="s">
        <v>65</v>
      </c>
      <c r="I220" s="1" t="s">
        <v>136</v>
      </c>
      <c r="J220" s="1"/>
      <c r="K220" s="1"/>
      <c r="L220" s="1"/>
      <c r="M220" s="1"/>
      <c r="N220" s="1"/>
      <c r="O220" s="1"/>
      <c r="P220" s="1" t="e">
        <f>VLOOKUP(G220,'Empwise report_aug'!$B$2:$E$248,4,0)</f>
        <v>#N/A</v>
      </c>
      <c r="Q220" s="1"/>
      <c r="R220" s="1"/>
      <c r="S220" s="1"/>
      <c r="T220" s="1" t="e">
        <f>VLOOKUP(G220,'Empwise report_aug'!$B$2:$E$248,3,FALSE)</f>
        <v>#N/A</v>
      </c>
      <c r="U220" s="1"/>
      <c r="V220" s="1"/>
      <c r="W220" s="39" t="e">
        <f t="shared" si="45"/>
        <v>#N/A</v>
      </c>
      <c r="X220" s="1"/>
      <c r="Y220" s="1"/>
      <c r="Z220" t="e">
        <f>VLOOKUP(G220,'Gold Ornamnet'!$B$4:$E$231,4,FALSE)</f>
        <v>#N/A</v>
      </c>
      <c r="AA220">
        <f>VLOOKUP(G220,'system Report'!$G$1:$Q$219,11,FALSE)</f>
        <v>0</v>
      </c>
      <c r="AB220" t="e">
        <f>VLOOKUP(G220,sys23oct!$H$1:$S$74,11,FALSE)</f>
        <v>#N/A</v>
      </c>
      <c r="AD220" t="e">
        <f t="shared" si="46"/>
        <v>#N/A</v>
      </c>
      <c r="AE220" t="e">
        <f>VLOOKUP(G220,silver!$B$4:$E$117,4,FALSE)</f>
        <v>#N/A</v>
      </c>
      <c r="AF220"/>
      <c r="AG220"/>
      <c r="AH220"/>
      <c r="AI220" t="e">
        <f>AE220=#REF!</f>
        <v>#N/A</v>
      </c>
      <c r="AJ220" t="e">
        <f>VLOOKUP(G220,'Diamond '!$B$4:$E$1048576,4,FALSE)</f>
        <v>#N/A</v>
      </c>
      <c r="AK220">
        <f>VLOOKUP(G220,'system Report'!$G$1:$V$219,15,FALSE)</f>
        <v>0</v>
      </c>
      <c r="AL220"/>
      <c r="AM220"/>
      <c r="AN220" t="e">
        <f>AJ220=AK220</f>
        <v>#N/A</v>
      </c>
      <c r="AO220" t="e">
        <f>VLOOKUP(G220,'gold small ornament'!$B$4:$E$288,4,FALSE)</f>
        <v>#N/A</v>
      </c>
      <c r="AP220">
        <f>VLOOKUP(G220,'system Report'!$G:$AF,25,FALSE)</f>
        <v>0</v>
      </c>
      <c r="AQ220"/>
      <c r="AR220"/>
      <c r="AS220" t="e">
        <f>AO220=AP220</f>
        <v>#N/A</v>
      </c>
      <c r="AT220" t="e">
        <f>VLOOKUP(G220,'star gold'!$B$4:$G$265,4,FALSE)</f>
        <v>#N/A</v>
      </c>
      <c r="AU220">
        <f>VLOOKUP(G220,'system Report'!G218:AJ436,27,FALSE)</f>
        <v>0</v>
      </c>
      <c r="AW220" t="e">
        <f t="shared" si="47"/>
        <v>#N/A</v>
      </c>
      <c r="BA220" t="e">
        <f>VLOOKUP(G220,'star silver'!$B$4:$G$93,4,FALSE)</f>
        <v>#N/A</v>
      </c>
      <c r="BB220">
        <f>VLOOKUP(G220,'system Report'!G218:AI436,29,FALSE)</f>
        <v>0</v>
      </c>
      <c r="BD220" t="e">
        <f t="shared" si="48"/>
        <v>#N/A</v>
      </c>
    </row>
  </sheetData>
  <autoFilter xmlns:etc="http://www.wps.cn/officeDocument/2017/etCustomData" ref="A2:BD220" etc:filterBottomFollowUsedRange="0">
    <filterColumn colId="1">
      <customFilters>
        <customFilter operator="equal" val="Chinchwad Branch"/>
      </customFilters>
    </filterColumn>
    <filterColumn colId="8">
      <customFilters>
        <customFilter operator="equal" val="Silver Sales Executive"/>
        <customFilter operator="equal" val="Sales Executive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2"/>
  <sheetViews>
    <sheetView topLeftCell="A32" workbookViewId="0">
      <selection activeCell="G57" sqref="G57"/>
    </sheetView>
  </sheetViews>
  <sheetFormatPr defaultColWidth="9" defaultRowHeight="14.4"/>
  <cols>
    <col min="1" max="1" width="25" customWidth="1"/>
    <col min="2" max="2" width="17" customWidth="1"/>
    <col min="3" max="3" width="13.8518518518519" customWidth="1"/>
    <col min="4" max="4" width="16.287037037037" customWidth="1"/>
    <col min="5" max="5" width="14" customWidth="1"/>
    <col min="8" max="8" width="19.287037037037" customWidth="1"/>
  </cols>
  <sheetData>
    <row r="1" spans="1:17">
      <c r="A1" t="s">
        <v>304</v>
      </c>
      <c r="B1" s="17">
        <v>45505</v>
      </c>
      <c r="L1" t="s">
        <v>304</v>
      </c>
      <c r="M1" t="s">
        <v>305</v>
      </c>
      <c r="P1" t="s">
        <v>306</v>
      </c>
      <c r="Q1" t="s">
        <v>307</v>
      </c>
    </row>
    <row r="2" spans="1:13">
      <c r="A2" t="s">
        <v>308</v>
      </c>
      <c r="B2" t="s">
        <v>309</v>
      </c>
      <c r="C2" t="s">
        <v>310</v>
      </c>
      <c r="L2" t="s">
        <v>308</v>
      </c>
      <c r="M2" t="s">
        <v>309</v>
      </c>
    </row>
    <row r="3" spans="1:20">
      <c r="A3" s="18"/>
      <c r="B3" s="18"/>
      <c r="C3" s="18" t="s">
        <v>311</v>
      </c>
      <c r="D3" s="18" t="s">
        <v>312</v>
      </c>
      <c r="E3" s="18" t="s">
        <v>313</v>
      </c>
      <c r="P3" t="s">
        <v>314</v>
      </c>
      <c r="Q3" t="s">
        <v>315</v>
      </c>
      <c r="R3" t="s">
        <v>316</v>
      </c>
      <c r="S3" t="s">
        <v>317</v>
      </c>
      <c r="T3" t="s">
        <v>318</v>
      </c>
    </row>
    <row r="4" spans="1:20">
      <c r="A4" s="35" t="s">
        <v>7</v>
      </c>
      <c r="B4" s="35" t="s">
        <v>8</v>
      </c>
      <c r="C4" s="35" t="s">
        <v>319</v>
      </c>
      <c r="D4" s="35" t="s">
        <v>319</v>
      </c>
      <c r="E4" s="35" t="s">
        <v>313</v>
      </c>
      <c r="F4" s="35" t="s">
        <v>44</v>
      </c>
      <c r="G4" s="35" t="s">
        <v>320</v>
      </c>
      <c r="H4" s="35" t="s">
        <v>321</v>
      </c>
      <c r="I4" s="30"/>
      <c r="J4" s="30"/>
      <c r="L4" t="s">
        <v>7</v>
      </c>
      <c r="M4" t="s">
        <v>322</v>
      </c>
      <c r="N4" t="s">
        <v>319</v>
      </c>
      <c r="P4" t="s">
        <v>12</v>
      </c>
      <c r="Q4">
        <v>2708</v>
      </c>
      <c r="R4" t="s">
        <v>97</v>
      </c>
      <c r="S4">
        <v>654743.79</v>
      </c>
      <c r="T4">
        <v>1724021.99</v>
      </c>
    </row>
    <row r="5" spans="1:20">
      <c r="A5" s="18" t="s">
        <v>12</v>
      </c>
      <c r="B5" s="18"/>
      <c r="C5" s="18">
        <v>2234.544</v>
      </c>
      <c r="D5" s="18"/>
      <c r="E5" s="19"/>
      <c r="F5" s="18"/>
      <c r="G5" s="18"/>
      <c r="H5" s="18"/>
      <c r="I5" s="30"/>
      <c r="J5" s="30"/>
      <c r="L5" t="s">
        <v>12</v>
      </c>
      <c r="N5">
        <v>266.1</v>
      </c>
      <c r="Q5">
        <v>3880</v>
      </c>
      <c r="R5" t="s">
        <v>97</v>
      </c>
      <c r="S5">
        <v>7083029.42</v>
      </c>
      <c r="T5">
        <v>6766339.47</v>
      </c>
    </row>
    <row r="6" spans="1:20">
      <c r="A6" s="18" t="s">
        <v>12</v>
      </c>
      <c r="B6" s="18">
        <v>3880</v>
      </c>
      <c r="C6" s="18">
        <v>246.04</v>
      </c>
      <c r="D6" s="18">
        <v>34.6</v>
      </c>
      <c r="E6" s="19">
        <f t="shared" ref="E5:E68" si="0">C6-D6</f>
        <v>211.44</v>
      </c>
      <c r="F6" s="18" t="s">
        <v>97</v>
      </c>
      <c r="G6" s="18">
        <v>3</v>
      </c>
      <c r="H6" s="18">
        <f t="shared" ref="H6:H69" si="1">E6*G6</f>
        <v>634.32</v>
      </c>
      <c r="I6" s="30">
        <f>C6-D6</f>
        <v>211.44</v>
      </c>
      <c r="J6" s="30"/>
      <c r="M6">
        <v>3880</v>
      </c>
      <c r="N6">
        <v>34.6</v>
      </c>
      <c r="Q6">
        <v>3884</v>
      </c>
      <c r="R6" t="s">
        <v>97</v>
      </c>
      <c r="S6">
        <v>7083029.42</v>
      </c>
      <c r="T6">
        <v>7474972.44</v>
      </c>
    </row>
    <row r="7" spans="1:20">
      <c r="A7" s="18" t="s">
        <v>12</v>
      </c>
      <c r="B7" s="18">
        <v>3884</v>
      </c>
      <c r="C7" s="18">
        <v>224.2</v>
      </c>
      <c r="D7" s="18">
        <v>76.71</v>
      </c>
      <c r="E7" s="19">
        <f t="shared" si="0"/>
        <v>147.49</v>
      </c>
      <c r="F7" s="18" t="s">
        <v>97</v>
      </c>
      <c r="G7" s="18">
        <v>3</v>
      </c>
      <c r="H7" s="18">
        <f t="shared" si="1"/>
        <v>442.47</v>
      </c>
      <c r="I7" s="30"/>
      <c r="J7" s="30"/>
      <c r="M7">
        <v>3884</v>
      </c>
      <c r="N7">
        <v>76.71</v>
      </c>
      <c r="Q7">
        <v>4082</v>
      </c>
      <c r="R7" t="s">
        <v>93</v>
      </c>
      <c r="S7">
        <v>785770.33</v>
      </c>
      <c r="T7">
        <v>1682669.79</v>
      </c>
    </row>
    <row r="8" spans="1:20">
      <c r="A8" s="18" t="s">
        <v>12</v>
      </c>
      <c r="B8" s="18">
        <v>3886</v>
      </c>
      <c r="C8" s="18">
        <v>13</v>
      </c>
      <c r="D8" s="18">
        <v>0</v>
      </c>
      <c r="E8" s="19">
        <f t="shared" si="0"/>
        <v>13</v>
      </c>
      <c r="F8" s="18">
        <v>0</v>
      </c>
      <c r="G8" s="18">
        <v>0</v>
      </c>
      <c r="H8" s="18">
        <f t="shared" si="1"/>
        <v>0</v>
      </c>
      <c r="I8" s="30"/>
      <c r="J8" s="30"/>
      <c r="M8">
        <v>4168</v>
      </c>
      <c r="N8">
        <v>25</v>
      </c>
      <c r="Q8">
        <v>4168</v>
      </c>
      <c r="R8" t="s">
        <v>93</v>
      </c>
      <c r="S8">
        <v>8500916.73</v>
      </c>
      <c r="T8">
        <v>6928696.36</v>
      </c>
    </row>
    <row r="9" spans="1:20">
      <c r="A9" s="18" t="s">
        <v>12</v>
      </c>
      <c r="B9" s="18">
        <v>4168</v>
      </c>
      <c r="C9" s="18">
        <v>161.96</v>
      </c>
      <c r="D9" s="18">
        <v>25</v>
      </c>
      <c r="E9" s="19">
        <f t="shared" si="0"/>
        <v>136.96</v>
      </c>
      <c r="F9" s="18" t="s">
        <v>93</v>
      </c>
      <c r="G9" s="18">
        <v>4</v>
      </c>
      <c r="H9" s="18">
        <f t="shared" si="1"/>
        <v>547.84</v>
      </c>
      <c r="I9" s="30"/>
      <c r="J9" s="30"/>
      <c r="M9">
        <v>4484</v>
      </c>
      <c r="N9">
        <v>57.9</v>
      </c>
      <c r="Q9">
        <v>4484</v>
      </c>
      <c r="R9" t="s">
        <v>97</v>
      </c>
      <c r="S9">
        <v>7083029.42</v>
      </c>
      <c r="T9">
        <v>6778180.53</v>
      </c>
    </row>
    <row r="10" spans="1:20">
      <c r="A10" s="18" t="s">
        <v>12</v>
      </c>
      <c r="B10" s="18">
        <v>4484</v>
      </c>
      <c r="C10" s="18">
        <v>421.06</v>
      </c>
      <c r="D10" s="18">
        <v>57.9</v>
      </c>
      <c r="E10" s="19">
        <f t="shared" si="0"/>
        <v>363.16</v>
      </c>
      <c r="F10" s="18" t="s">
        <v>97</v>
      </c>
      <c r="G10" s="18">
        <v>3</v>
      </c>
      <c r="H10" s="18">
        <f t="shared" si="1"/>
        <v>1089.48</v>
      </c>
      <c r="I10" s="30"/>
      <c r="J10" s="30"/>
      <c r="M10">
        <v>4734</v>
      </c>
      <c r="N10">
        <v>1.38</v>
      </c>
      <c r="Q10">
        <v>4709</v>
      </c>
      <c r="R10" t="s">
        <v>97</v>
      </c>
      <c r="S10">
        <v>654743.79</v>
      </c>
      <c r="T10">
        <v>0</v>
      </c>
    </row>
    <row r="11" spans="1:20">
      <c r="A11" s="18" t="s">
        <v>12</v>
      </c>
      <c r="B11" s="18">
        <v>4734</v>
      </c>
      <c r="C11" s="18">
        <v>312.954</v>
      </c>
      <c r="D11" s="18">
        <v>1.38</v>
      </c>
      <c r="E11" s="19">
        <f t="shared" si="0"/>
        <v>311.574</v>
      </c>
      <c r="F11" s="18" t="s">
        <v>97</v>
      </c>
      <c r="G11" s="18">
        <v>3</v>
      </c>
      <c r="H11" s="18">
        <f t="shared" si="1"/>
        <v>934.722</v>
      </c>
      <c r="I11" s="30"/>
      <c r="J11" s="30"/>
      <c r="M11">
        <v>4765</v>
      </c>
      <c r="N11">
        <v>16.44</v>
      </c>
      <c r="Q11">
        <v>4734</v>
      </c>
      <c r="R11" t="s">
        <v>97</v>
      </c>
      <c r="S11">
        <v>7083029.42</v>
      </c>
      <c r="T11">
        <v>9249574.04</v>
      </c>
    </row>
    <row r="12" spans="1:20">
      <c r="A12" s="18" t="s">
        <v>12</v>
      </c>
      <c r="B12" s="18">
        <v>4765</v>
      </c>
      <c r="C12" s="18">
        <v>431.82</v>
      </c>
      <c r="D12" s="18">
        <v>16.44</v>
      </c>
      <c r="E12" s="19">
        <f t="shared" si="0"/>
        <v>415.38</v>
      </c>
      <c r="F12" s="18" t="s">
        <v>93</v>
      </c>
      <c r="G12" s="18">
        <v>4</v>
      </c>
      <c r="H12" s="18">
        <f t="shared" si="1"/>
        <v>1661.52</v>
      </c>
      <c r="I12" s="30"/>
      <c r="J12" s="30"/>
      <c r="M12">
        <v>4766</v>
      </c>
      <c r="N12">
        <v>18.48</v>
      </c>
      <c r="Q12">
        <v>4765</v>
      </c>
      <c r="R12" t="s">
        <v>93</v>
      </c>
      <c r="S12">
        <v>8500916.73</v>
      </c>
      <c r="T12">
        <v>9517400.9</v>
      </c>
    </row>
    <row r="13" spans="1:20">
      <c r="A13" s="18" t="s">
        <v>12</v>
      </c>
      <c r="B13" s="18">
        <v>4766</v>
      </c>
      <c r="C13" s="18">
        <v>286.64</v>
      </c>
      <c r="D13" s="18">
        <v>18.48</v>
      </c>
      <c r="E13" s="19">
        <f t="shared" si="0"/>
        <v>268.16</v>
      </c>
      <c r="F13" s="18" t="s">
        <v>97</v>
      </c>
      <c r="G13" s="18">
        <v>3</v>
      </c>
      <c r="H13" s="18">
        <f t="shared" si="1"/>
        <v>804.48</v>
      </c>
      <c r="I13" s="30"/>
      <c r="J13" s="30"/>
      <c r="M13">
        <v>4885</v>
      </c>
      <c r="N13">
        <v>32.52</v>
      </c>
      <c r="Q13">
        <v>4766</v>
      </c>
      <c r="R13" t="s">
        <v>97</v>
      </c>
      <c r="S13">
        <v>7083029.42</v>
      </c>
      <c r="T13">
        <v>7510861.29</v>
      </c>
    </row>
    <row r="14" spans="1:20">
      <c r="A14" s="18" t="s">
        <v>12</v>
      </c>
      <c r="B14" s="18">
        <v>4885</v>
      </c>
      <c r="C14" s="18">
        <v>126.83</v>
      </c>
      <c r="D14" s="18">
        <v>32.52</v>
      </c>
      <c r="E14" s="19">
        <f t="shared" si="0"/>
        <v>94.31</v>
      </c>
      <c r="F14" s="18" t="s">
        <v>97</v>
      </c>
      <c r="G14" s="18">
        <v>3</v>
      </c>
      <c r="H14" s="18">
        <f t="shared" si="1"/>
        <v>282.93</v>
      </c>
      <c r="I14" s="30"/>
      <c r="J14" s="30"/>
      <c r="M14">
        <v>5486</v>
      </c>
      <c r="N14">
        <v>3.07</v>
      </c>
      <c r="Q14">
        <v>4885</v>
      </c>
      <c r="R14" t="s">
        <v>97</v>
      </c>
      <c r="S14">
        <v>7083029.42</v>
      </c>
      <c r="T14">
        <v>5016740.94</v>
      </c>
    </row>
    <row r="15" spans="1:20">
      <c r="A15" s="18" t="s">
        <v>12</v>
      </c>
      <c r="B15" s="18">
        <v>5491</v>
      </c>
      <c r="C15" s="18">
        <v>10.04</v>
      </c>
      <c r="D15" s="18">
        <v>0</v>
      </c>
      <c r="E15" s="19">
        <f t="shared" si="0"/>
        <v>10.04</v>
      </c>
      <c r="F15" s="18">
        <v>0</v>
      </c>
      <c r="G15" s="18">
        <v>0</v>
      </c>
      <c r="H15" s="18">
        <f t="shared" si="1"/>
        <v>0</v>
      </c>
      <c r="I15" s="30"/>
      <c r="J15" s="30"/>
      <c r="L15" t="s">
        <v>13</v>
      </c>
      <c r="N15">
        <v>335.51</v>
      </c>
      <c r="Q15">
        <v>5325</v>
      </c>
      <c r="R15" t="s">
        <v>97</v>
      </c>
      <c r="S15">
        <v>654743.79</v>
      </c>
      <c r="T15">
        <v>-9092</v>
      </c>
    </row>
    <row r="16" spans="1:20">
      <c r="A16" s="18" t="s">
        <v>13</v>
      </c>
      <c r="B16" s="18"/>
      <c r="C16" s="18">
        <v>4019.157</v>
      </c>
      <c r="D16" s="18"/>
      <c r="E16" s="19"/>
      <c r="F16" s="18"/>
      <c r="G16" s="18"/>
      <c r="H16" s="18"/>
      <c r="I16" s="30"/>
      <c r="J16" s="30"/>
      <c r="M16">
        <v>2984</v>
      </c>
      <c r="N16">
        <v>93.53</v>
      </c>
      <c r="P16" t="s">
        <v>13</v>
      </c>
      <c r="Q16">
        <v>2984</v>
      </c>
      <c r="R16" t="s">
        <v>93</v>
      </c>
      <c r="S16">
        <v>8285623.76</v>
      </c>
      <c r="T16">
        <v>13835213.87</v>
      </c>
    </row>
    <row r="17" spans="1:20">
      <c r="A17" s="18" t="s">
        <v>13</v>
      </c>
      <c r="B17" s="18">
        <v>2984</v>
      </c>
      <c r="C17" s="18">
        <v>423.6</v>
      </c>
      <c r="D17" s="18">
        <v>93.53</v>
      </c>
      <c r="E17" s="19">
        <f t="shared" si="0"/>
        <v>330.07</v>
      </c>
      <c r="F17" s="18" t="s">
        <v>93</v>
      </c>
      <c r="G17" s="18">
        <v>4</v>
      </c>
      <c r="H17" s="18">
        <f t="shared" si="1"/>
        <v>1320.28</v>
      </c>
      <c r="I17" s="30"/>
      <c r="J17" s="30"/>
      <c r="M17">
        <v>3113</v>
      </c>
      <c r="N17">
        <v>1.59</v>
      </c>
      <c r="Q17">
        <v>3095</v>
      </c>
      <c r="R17" t="s">
        <v>93</v>
      </c>
      <c r="S17">
        <v>718828.76</v>
      </c>
      <c r="T17">
        <v>1155474.34</v>
      </c>
    </row>
    <row r="18" spans="1:20">
      <c r="A18" s="18" t="s">
        <v>13</v>
      </c>
      <c r="B18" s="18">
        <v>3113</v>
      </c>
      <c r="C18" s="18">
        <v>304.79</v>
      </c>
      <c r="D18" s="18">
        <v>1.59</v>
      </c>
      <c r="E18" s="19">
        <f t="shared" si="0"/>
        <v>303.2</v>
      </c>
      <c r="F18" s="18" t="s">
        <v>97</v>
      </c>
      <c r="G18" s="18">
        <v>3</v>
      </c>
      <c r="H18" s="18">
        <f t="shared" si="1"/>
        <v>909.6</v>
      </c>
      <c r="I18" s="30"/>
      <c r="J18" s="30"/>
      <c r="M18">
        <v>3115</v>
      </c>
      <c r="N18">
        <v>31.3</v>
      </c>
      <c r="Q18">
        <v>3113</v>
      </c>
      <c r="R18" t="s">
        <v>97</v>
      </c>
      <c r="S18">
        <v>6904091.24</v>
      </c>
      <c r="T18">
        <v>7399739.01</v>
      </c>
    </row>
    <row r="19" spans="1:20">
      <c r="A19" s="18" t="s">
        <v>13</v>
      </c>
      <c r="B19" s="18">
        <v>3115</v>
      </c>
      <c r="C19" s="18">
        <v>358.017</v>
      </c>
      <c r="D19" s="18">
        <v>31.3</v>
      </c>
      <c r="E19" s="19">
        <f t="shared" si="0"/>
        <v>326.717</v>
      </c>
      <c r="F19" s="18" t="s">
        <v>93</v>
      </c>
      <c r="G19" s="18">
        <v>4</v>
      </c>
      <c r="H19" s="18">
        <f t="shared" si="1"/>
        <v>1306.868</v>
      </c>
      <c r="I19" s="30"/>
      <c r="J19" s="30"/>
      <c r="M19">
        <v>3430</v>
      </c>
      <c r="N19">
        <v>75.58</v>
      </c>
      <c r="Q19">
        <v>3115</v>
      </c>
      <c r="R19" t="s">
        <v>93</v>
      </c>
      <c r="S19">
        <v>8285623.76</v>
      </c>
      <c r="T19">
        <v>9599975.29</v>
      </c>
    </row>
    <row r="20" spans="1:20">
      <c r="A20" s="18" t="s">
        <v>13</v>
      </c>
      <c r="B20" s="18">
        <v>3904</v>
      </c>
      <c r="C20" s="18">
        <v>149.18</v>
      </c>
      <c r="D20" s="18">
        <v>3.02</v>
      </c>
      <c r="E20" s="19">
        <f t="shared" si="0"/>
        <v>146.16</v>
      </c>
      <c r="F20" s="18" t="s">
        <v>97</v>
      </c>
      <c r="G20" s="18">
        <v>3</v>
      </c>
      <c r="H20" s="18">
        <f t="shared" si="1"/>
        <v>438.48</v>
      </c>
      <c r="I20" s="30"/>
      <c r="J20" s="30"/>
      <c r="M20">
        <v>3904</v>
      </c>
      <c r="N20">
        <v>3.02</v>
      </c>
      <c r="Q20">
        <v>3904</v>
      </c>
      <c r="R20" t="s">
        <v>97</v>
      </c>
      <c r="S20">
        <v>6904091.24</v>
      </c>
      <c r="T20">
        <v>6848197.73</v>
      </c>
    </row>
    <row r="21" spans="1:20">
      <c r="A21" s="18" t="s">
        <v>13</v>
      </c>
      <c r="B21" s="18">
        <v>4025</v>
      </c>
      <c r="C21" s="18">
        <v>278.85</v>
      </c>
      <c r="D21" s="18">
        <v>7.56</v>
      </c>
      <c r="E21" s="19">
        <f t="shared" si="0"/>
        <v>271.29</v>
      </c>
      <c r="F21" s="18" t="s">
        <v>97</v>
      </c>
      <c r="G21" s="18">
        <v>3</v>
      </c>
      <c r="H21" s="18">
        <f t="shared" si="1"/>
        <v>813.87</v>
      </c>
      <c r="I21" s="30"/>
      <c r="J21" s="30"/>
      <c r="M21">
        <v>4025</v>
      </c>
      <c r="N21">
        <v>7.56</v>
      </c>
      <c r="Q21">
        <v>4025</v>
      </c>
      <c r="R21" t="s">
        <v>97</v>
      </c>
      <c r="S21">
        <v>6904091.24</v>
      </c>
      <c r="T21">
        <v>8009012.49</v>
      </c>
    </row>
    <row r="22" spans="1:20">
      <c r="A22" s="18" t="s">
        <v>13</v>
      </c>
      <c r="B22" s="18">
        <v>4575</v>
      </c>
      <c r="C22" s="18">
        <v>401.46</v>
      </c>
      <c r="D22" s="18">
        <v>0</v>
      </c>
      <c r="E22" s="19">
        <f t="shared" si="0"/>
        <v>401.46</v>
      </c>
      <c r="F22" s="18" t="s">
        <v>97</v>
      </c>
      <c r="G22" s="18">
        <v>3</v>
      </c>
      <c r="H22" s="18">
        <f t="shared" si="1"/>
        <v>1204.38</v>
      </c>
      <c r="I22" s="30"/>
      <c r="J22" s="30"/>
      <c r="M22">
        <v>4856</v>
      </c>
      <c r="N22">
        <v>24.44</v>
      </c>
      <c r="Q22">
        <v>4212</v>
      </c>
      <c r="R22" t="s">
        <v>97</v>
      </c>
      <c r="S22">
        <v>598963.8</v>
      </c>
      <c r="T22">
        <v>784501.24</v>
      </c>
    </row>
    <row r="23" spans="1:20">
      <c r="A23" s="18" t="s">
        <v>13</v>
      </c>
      <c r="B23" s="18">
        <v>4856</v>
      </c>
      <c r="C23" s="18">
        <v>333.05</v>
      </c>
      <c r="D23" s="18">
        <v>24.44</v>
      </c>
      <c r="E23" s="19">
        <f t="shared" si="0"/>
        <v>308.61</v>
      </c>
      <c r="F23" s="18" t="s">
        <v>93</v>
      </c>
      <c r="G23" s="18">
        <v>4</v>
      </c>
      <c r="H23" s="18">
        <f t="shared" si="1"/>
        <v>1234.44</v>
      </c>
      <c r="I23" s="30"/>
      <c r="J23" s="30"/>
      <c r="M23">
        <v>5096</v>
      </c>
      <c r="N23">
        <v>28.53</v>
      </c>
      <c r="Q23">
        <v>4575</v>
      </c>
      <c r="R23" t="s">
        <v>97</v>
      </c>
      <c r="S23">
        <v>6904091.24</v>
      </c>
      <c r="T23">
        <v>9758347.13</v>
      </c>
    </row>
    <row r="24" spans="1:20">
      <c r="A24" s="18" t="s">
        <v>13</v>
      </c>
      <c r="B24" s="18">
        <v>5096</v>
      </c>
      <c r="C24" s="18">
        <v>216.33</v>
      </c>
      <c r="D24" s="18">
        <v>28.53</v>
      </c>
      <c r="E24" s="19">
        <f t="shared" si="0"/>
        <v>187.8</v>
      </c>
      <c r="F24" s="18" t="s">
        <v>97</v>
      </c>
      <c r="G24" s="18">
        <v>3</v>
      </c>
      <c r="H24" s="18">
        <f t="shared" si="1"/>
        <v>563.4</v>
      </c>
      <c r="I24" s="30"/>
      <c r="J24" s="30"/>
      <c r="M24">
        <v>5132</v>
      </c>
      <c r="N24">
        <v>10.56</v>
      </c>
      <c r="Q24">
        <v>4627</v>
      </c>
      <c r="R24" t="s">
        <v>97</v>
      </c>
      <c r="S24">
        <v>598963.8</v>
      </c>
      <c r="T24">
        <v>750644.92</v>
      </c>
    </row>
    <row r="25" spans="1:20">
      <c r="A25" s="18" t="s">
        <v>13</v>
      </c>
      <c r="B25" s="18">
        <v>5131</v>
      </c>
      <c r="C25" s="18">
        <v>552.09</v>
      </c>
      <c r="D25" s="18">
        <v>0</v>
      </c>
      <c r="E25" s="19">
        <f t="shared" si="0"/>
        <v>552.09</v>
      </c>
      <c r="F25" s="18" t="s">
        <v>97</v>
      </c>
      <c r="G25" s="18">
        <v>3</v>
      </c>
      <c r="H25" s="18">
        <f t="shared" si="1"/>
        <v>1656.27</v>
      </c>
      <c r="I25" s="30"/>
      <c r="J25" s="30"/>
      <c r="M25">
        <v>5284</v>
      </c>
      <c r="N25">
        <v>59.4</v>
      </c>
      <c r="Q25">
        <v>4856</v>
      </c>
      <c r="R25" t="s">
        <v>93</v>
      </c>
      <c r="S25">
        <v>8285623.76</v>
      </c>
      <c r="T25">
        <v>9606737.96</v>
      </c>
    </row>
    <row r="26" spans="1:20">
      <c r="A26" s="18" t="s">
        <v>13</v>
      </c>
      <c r="B26" s="18">
        <v>5132</v>
      </c>
      <c r="C26" s="18">
        <v>393.54</v>
      </c>
      <c r="D26" s="18">
        <v>10.56</v>
      </c>
      <c r="E26" s="19">
        <f t="shared" si="0"/>
        <v>382.98</v>
      </c>
      <c r="F26" s="18" t="s">
        <v>97</v>
      </c>
      <c r="G26" s="18">
        <v>3</v>
      </c>
      <c r="H26" s="18">
        <f t="shared" si="1"/>
        <v>1148.94</v>
      </c>
      <c r="I26" s="30"/>
      <c r="J26" s="30"/>
      <c r="L26" t="s">
        <v>14</v>
      </c>
      <c r="N26">
        <v>517.892</v>
      </c>
      <c r="Q26">
        <v>4857</v>
      </c>
      <c r="R26" t="s">
        <v>97</v>
      </c>
      <c r="S26">
        <v>598963.8</v>
      </c>
      <c r="T26">
        <v>736082</v>
      </c>
    </row>
    <row r="27" spans="1:20">
      <c r="A27" s="18" t="s">
        <v>13</v>
      </c>
      <c r="B27" s="18">
        <v>5154</v>
      </c>
      <c r="C27" s="18">
        <v>39.48</v>
      </c>
      <c r="D27" s="18">
        <v>0</v>
      </c>
      <c r="E27" s="19">
        <f t="shared" si="0"/>
        <v>39.48</v>
      </c>
      <c r="F27" s="18" t="s">
        <v>97</v>
      </c>
      <c r="G27" s="18">
        <v>3</v>
      </c>
      <c r="H27" s="18">
        <f t="shared" si="1"/>
        <v>118.44</v>
      </c>
      <c r="I27" s="30"/>
      <c r="J27" s="30"/>
      <c r="M27">
        <v>0</v>
      </c>
      <c r="N27">
        <v>55.78</v>
      </c>
      <c r="Q27">
        <v>5096</v>
      </c>
      <c r="R27" t="s">
        <v>97</v>
      </c>
      <c r="S27">
        <v>6904091.24</v>
      </c>
      <c r="T27">
        <v>7795365.04</v>
      </c>
    </row>
    <row r="28" spans="1:20">
      <c r="A28" s="18" t="s">
        <v>13</v>
      </c>
      <c r="B28" s="18">
        <v>5284</v>
      </c>
      <c r="C28" s="18">
        <v>361.15</v>
      </c>
      <c r="D28" s="18">
        <v>59.4</v>
      </c>
      <c r="E28" s="19">
        <f t="shared" si="0"/>
        <v>301.75</v>
      </c>
      <c r="F28" s="18" t="s">
        <v>117</v>
      </c>
      <c r="G28" s="18">
        <v>2</v>
      </c>
      <c r="H28" s="18">
        <f t="shared" si="1"/>
        <v>603.5</v>
      </c>
      <c r="I28" s="30"/>
      <c r="J28" s="30"/>
      <c r="M28">
        <v>38</v>
      </c>
      <c r="N28">
        <v>15.76</v>
      </c>
      <c r="Q28">
        <v>5131</v>
      </c>
      <c r="R28" t="s">
        <v>97</v>
      </c>
      <c r="S28">
        <v>6904091.24</v>
      </c>
      <c r="T28">
        <v>7585330.05</v>
      </c>
    </row>
    <row r="29" spans="1:20">
      <c r="A29" s="18" t="s">
        <v>13</v>
      </c>
      <c r="B29" s="18">
        <v>5298</v>
      </c>
      <c r="C29" s="18">
        <v>207.62</v>
      </c>
      <c r="D29" s="18">
        <v>0</v>
      </c>
      <c r="E29" s="19">
        <f t="shared" si="0"/>
        <v>207.62</v>
      </c>
      <c r="F29" s="18" t="s">
        <v>117</v>
      </c>
      <c r="G29" s="18">
        <v>2</v>
      </c>
      <c r="H29" s="18">
        <f t="shared" si="1"/>
        <v>415.24</v>
      </c>
      <c r="I29" s="30"/>
      <c r="J29" s="30"/>
      <c r="M29">
        <v>68</v>
      </c>
      <c r="N29">
        <v>13.22</v>
      </c>
      <c r="Q29">
        <v>5132</v>
      </c>
      <c r="R29" t="s">
        <v>97</v>
      </c>
      <c r="S29">
        <v>6904091.24</v>
      </c>
      <c r="T29">
        <v>8480399.95</v>
      </c>
    </row>
    <row r="30" spans="1:20">
      <c r="A30" s="18" t="s">
        <v>14</v>
      </c>
      <c r="B30" s="18"/>
      <c r="C30" s="18">
        <v>9544.49</v>
      </c>
      <c r="D30" s="18"/>
      <c r="E30" s="19"/>
      <c r="F30" s="18"/>
      <c r="G30" s="18"/>
      <c r="H30" s="18"/>
      <c r="I30" s="30"/>
      <c r="J30" s="30"/>
      <c r="M30">
        <v>73</v>
      </c>
      <c r="N30">
        <v>27.98</v>
      </c>
      <c r="Q30">
        <v>5154</v>
      </c>
      <c r="R30" t="s">
        <v>97</v>
      </c>
      <c r="S30">
        <v>6904091.24</v>
      </c>
      <c r="T30">
        <v>4504986.29</v>
      </c>
    </row>
    <row r="31" spans="1:20">
      <c r="A31" s="18" t="s">
        <v>14</v>
      </c>
      <c r="B31" s="18">
        <v>32</v>
      </c>
      <c r="C31" s="18">
        <v>23.68</v>
      </c>
      <c r="D31" s="18">
        <v>0</v>
      </c>
      <c r="E31" s="19">
        <f t="shared" si="0"/>
        <v>23.68</v>
      </c>
      <c r="F31" s="18" t="s">
        <v>93</v>
      </c>
      <c r="G31" s="18">
        <v>4</v>
      </c>
      <c r="H31" s="18">
        <f t="shared" si="1"/>
        <v>94.72</v>
      </c>
      <c r="I31" s="30"/>
      <c r="J31" s="30"/>
      <c r="M31">
        <v>76</v>
      </c>
      <c r="N31">
        <v>74.67</v>
      </c>
      <c r="Q31">
        <v>5284</v>
      </c>
      <c r="R31" t="s">
        <v>117</v>
      </c>
      <c r="S31">
        <v>5524416.9</v>
      </c>
      <c r="T31">
        <v>7153974.9</v>
      </c>
    </row>
    <row r="32" spans="1:20">
      <c r="A32" s="18" t="s">
        <v>14</v>
      </c>
      <c r="B32" s="18">
        <v>38</v>
      </c>
      <c r="C32" s="18">
        <v>433.184</v>
      </c>
      <c r="D32" s="18">
        <v>15.76</v>
      </c>
      <c r="E32" s="19">
        <f t="shared" si="0"/>
        <v>417.424</v>
      </c>
      <c r="F32" s="18" t="s">
        <v>97</v>
      </c>
      <c r="G32" s="18">
        <v>3</v>
      </c>
      <c r="H32" s="18">
        <f t="shared" si="1"/>
        <v>1252.272</v>
      </c>
      <c r="I32" s="30"/>
      <c r="J32" s="30"/>
      <c r="M32">
        <v>406</v>
      </c>
      <c r="N32">
        <v>62.25</v>
      </c>
      <c r="Q32">
        <v>5296</v>
      </c>
      <c r="R32" t="s">
        <v>117</v>
      </c>
      <c r="S32">
        <v>479278.94</v>
      </c>
      <c r="T32">
        <v>597521.71</v>
      </c>
    </row>
    <row r="33" spans="1:20">
      <c r="A33" s="18" t="s">
        <v>14</v>
      </c>
      <c r="B33" s="18">
        <v>73</v>
      </c>
      <c r="C33" s="18">
        <v>577.489</v>
      </c>
      <c r="D33" s="18">
        <v>27.98</v>
      </c>
      <c r="E33" s="19">
        <f t="shared" si="0"/>
        <v>549.509</v>
      </c>
      <c r="F33" s="18" t="s">
        <v>93</v>
      </c>
      <c r="G33" s="18">
        <v>4</v>
      </c>
      <c r="H33" s="18">
        <f t="shared" si="1"/>
        <v>2198.036</v>
      </c>
      <c r="I33" s="30"/>
      <c r="J33" s="30"/>
      <c r="M33">
        <v>522</v>
      </c>
      <c r="N33">
        <v>33.54</v>
      </c>
      <c r="Q33">
        <v>5298</v>
      </c>
      <c r="R33" t="s">
        <v>117</v>
      </c>
      <c r="S33">
        <v>5524416.9</v>
      </c>
      <c r="T33">
        <v>6975288.53</v>
      </c>
    </row>
    <row r="34" spans="1:20">
      <c r="A34" s="18" t="s">
        <v>14</v>
      </c>
      <c r="B34" s="18">
        <v>76</v>
      </c>
      <c r="C34" s="18">
        <v>276.04</v>
      </c>
      <c r="D34" s="18">
        <v>74.67</v>
      </c>
      <c r="E34" s="19">
        <f t="shared" si="0"/>
        <v>201.37</v>
      </c>
      <c r="F34" s="18" t="s">
        <v>97</v>
      </c>
      <c r="G34" s="18">
        <v>3</v>
      </c>
      <c r="H34" s="18">
        <f t="shared" si="1"/>
        <v>604.11</v>
      </c>
      <c r="I34" s="30"/>
      <c r="J34" s="30"/>
      <c r="M34">
        <v>575</v>
      </c>
      <c r="N34">
        <v>19.05</v>
      </c>
      <c r="P34" t="s">
        <v>14</v>
      </c>
      <c r="Q34">
        <v>32</v>
      </c>
      <c r="R34" t="s">
        <v>93</v>
      </c>
      <c r="S34">
        <v>11327052.53</v>
      </c>
      <c r="T34">
        <v>1449684.14</v>
      </c>
    </row>
    <row r="35" spans="1:20">
      <c r="A35" s="18" t="s">
        <v>14</v>
      </c>
      <c r="B35" s="18">
        <v>406</v>
      </c>
      <c r="C35" s="18">
        <v>534.96</v>
      </c>
      <c r="D35" s="18">
        <v>62.25</v>
      </c>
      <c r="E35" s="19">
        <f t="shared" si="0"/>
        <v>472.71</v>
      </c>
      <c r="F35" s="18" t="s">
        <v>93</v>
      </c>
      <c r="G35" s="18">
        <v>4</v>
      </c>
      <c r="H35" s="18">
        <f t="shared" si="1"/>
        <v>1890.84</v>
      </c>
      <c r="I35" s="30"/>
      <c r="J35" s="30"/>
      <c r="M35">
        <v>809</v>
      </c>
      <c r="N35">
        <v>4.04</v>
      </c>
      <c r="Q35">
        <v>38</v>
      </c>
      <c r="R35" t="s">
        <v>97</v>
      </c>
      <c r="S35">
        <v>9437944.1</v>
      </c>
      <c r="T35">
        <v>10242753.51</v>
      </c>
    </row>
    <row r="36" spans="1:20">
      <c r="A36" s="18" t="s">
        <v>14</v>
      </c>
      <c r="B36" s="18">
        <v>522</v>
      </c>
      <c r="C36" s="18">
        <v>509.99</v>
      </c>
      <c r="D36" s="18">
        <v>33.54</v>
      </c>
      <c r="E36" s="19">
        <f t="shared" si="0"/>
        <v>476.45</v>
      </c>
      <c r="F36" s="18" t="s">
        <v>97</v>
      </c>
      <c r="G36" s="18">
        <v>3</v>
      </c>
      <c r="H36" s="18">
        <f t="shared" si="1"/>
        <v>1429.35</v>
      </c>
      <c r="I36" s="30"/>
      <c r="J36" s="30"/>
      <c r="M36">
        <v>871</v>
      </c>
      <c r="N36">
        <v>18.25</v>
      </c>
      <c r="Q36">
        <v>73</v>
      </c>
      <c r="R36" t="s">
        <v>93</v>
      </c>
      <c r="S36">
        <v>11327052.53</v>
      </c>
      <c r="T36">
        <v>11929313.39</v>
      </c>
    </row>
    <row r="37" spans="1:20">
      <c r="A37" s="18" t="s">
        <v>14</v>
      </c>
      <c r="B37" s="18">
        <v>575</v>
      </c>
      <c r="C37" s="18">
        <v>407.5</v>
      </c>
      <c r="D37" s="18">
        <v>19.05</v>
      </c>
      <c r="E37" s="19">
        <f t="shared" si="0"/>
        <v>388.45</v>
      </c>
      <c r="F37" s="18" t="s">
        <v>97</v>
      </c>
      <c r="G37" s="18">
        <v>3</v>
      </c>
      <c r="H37" s="18">
        <f t="shared" si="1"/>
        <v>1165.35</v>
      </c>
      <c r="I37" s="30"/>
      <c r="J37" s="30"/>
      <c r="M37">
        <v>931</v>
      </c>
      <c r="N37">
        <v>8.47</v>
      </c>
      <c r="Q37">
        <v>76</v>
      </c>
      <c r="R37" t="s">
        <v>97</v>
      </c>
      <c r="S37">
        <v>9437944.1</v>
      </c>
      <c r="T37">
        <v>11235275.6</v>
      </c>
    </row>
    <row r="38" spans="1:20">
      <c r="A38" s="18" t="s">
        <v>14</v>
      </c>
      <c r="B38" s="18">
        <v>809</v>
      </c>
      <c r="C38" s="18">
        <v>566.36</v>
      </c>
      <c r="D38" s="18">
        <v>4.04</v>
      </c>
      <c r="E38" s="19">
        <f t="shared" si="0"/>
        <v>562.32</v>
      </c>
      <c r="F38" s="18" t="s">
        <v>93</v>
      </c>
      <c r="G38" s="18">
        <v>4</v>
      </c>
      <c r="H38" s="18">
        <f t="shared" si="1"/>
        <v>2249.28</v>
      </c>
      <c r="I38" s="30"/>
      <c r="J38" s="30"/>
      <c r="M38">
        <v>2880</v>
      </c>
      <c r="N38">
        <v>20.33</v>
      </c>
      <c r="Q38">
        <v>406</v>
      </c>
      <c r="R38" t="s">
        <v>93</v>
      </c>
      <c r="S38">
        <v>11327052.53</v>
      </c>
      <c r="T38">
        <v>10151343.31</v>
      </c>
    </row>
    <row r="39" spans="1:20">
      <c r="A39" s="18" t="s">
        <v>14</v>
      </c>
      <c r="B39" s="18">
        <v>871</v>
      </c>
      <c r="C39" s="18">
        <v>376.65</v>
      </c>
      <c r="D39" s="18">
        <v>18.25</v>
      </c>
      <c r="E39" s="19">
        <f t="shared" si="0"/>
        <v>358.4</v>
      </c>
      <c r="F39" s="18" t="s">
        <v>97</v>
      </c>
      <c r="G39" s="18">
        <v>3</v>
      </c>
      <c r="H39" s="18">
        <f t="shared" si="1"/>
        <v>1075.2</v>
      </c>
      <c r="I39" s="30"/>
      <c r="J39" s="30"/>
      <c r="M39">
        <v>3234</v>
      </c>
      <c r="N39">
        <v>9.7</v>
      </c>
      <c r="Q39">
        <v>522</v>
      </c>
      <c r="R39" t="s">
        <v>97</v>
      </c>
      <c r="S39">
        <v>9437944.1</v>
      </c>
      <c r="T39">
        <v>11727527.21</v>
      </c>
    </row>
    <row r="40" spans="1:20">
      <c r="A40" s="18" t="s">
        <v>14</v>
      </c>
      <c r="B40" s="18">
        <v>931</v>
      </c>
      <c r="C40" s="18">
        <v>232.5</v>
      </c>
      <c r="D40" s="18">
        <v>8.47</v>
      </c>
      <c r="E40" s="19">
        <f t="shared" si="0"/>
        <v>224.03</v>
      </c>
      <c r="F40" s="18" t="s">
        <v>97</v>
      </c>
      <c r="G40" s="18">
        <v>3</v>
      </c>
      <c r="H40" s="18">
        <f t="shared" si="1"/>
        <v>672.09</v>
      </c>
      <c r="I40" s="30"/>
      <c r="J40" s="30"/>
      <c r="M40">
        <v>3418</v>
      </c>
      <c r="N40">
        <v>8.18</v>
      </c>
      <c r="Q40">
        <v>575</v>
      </c>
      <c r="R40" t="s">
        <v>97</v>
      </c>
      <c r="S40">
        <v>9437944.1</v>
      </c>
      <c r="T40">
        <v>10031574.58</v>
      </c>
    </row>
    <row r="41" spans="1:20">
      <c r="A41" s="18" t="s">
        <v>14</v>
      </c>
      <c r="B41" s="29">
        <v>2880</v>
      </c>
      <c r="C41" s="29">
        <v>225.19</v>
      </c>
      <c r="D41" s="29">
        <v>20.33</v>
      </c>
      <c r="E41" s="28">
        <f t="shared" si="0"/>
        <v>204.86</v>
      </c>
      <c r="F41" s="29" t="s">
        <v>97</v>
      </c>
      <c r="G41" s="29">
        <v>3</v>
      </c>
      <c r="H41" s="29">
        <f t="shared" si="1"/>
        <v>614.58</v>
      </c>
      <c r="I41" s="36"/>
      <c r="J41" s="30"/>
      <c r="M41">
        <v>3618</v>
      </c>
      <c r="N41">
        <v>1.6</v>
      </c>
      <c r="Q41">
        <v>809</v>
      </c>
      <c r="R41" t="s">
        <v>93</v>
      </c>
      <c r="S41">
        <v>11327052.53</v>
      </c>
      <c r="T41">
        <v>10600955.16</v>
      </c>
    </row>
    <row r="42" spans="1:20">
      <c r="A42" s="18" t="s">
        <v>14</v>
      </c>
      <c r="B42" s="18">
        <v>3234</v>
      </c>
      <c r="C42" s="18">
        <v>362.07</v>
      </c>
      <c r="D42" s="18">
        <v>9.7</v>
      </c>
      <c r="E42" s="19">
        <f t="shared" si="0"/>
        <v>352.37</v>
      </c>
      <c r="F42" s="18" t="s">
        <v>97</v>
      </c>
      <c r="G42" s="18">
        <v>3</v>
      </c>
      <c r="H42" s="18">
        <f t="shared" si="1"/>
        <v>1057.11</v>
      </c>
      <c r="I42" s="30"/>
      <c r="J42" s="30"/>
      <c r="M42">
        <v>3858</v>
      </c>
      <c r="N42">
        <v>36.71</v>
      </c>
      <c r="Q42">
        <v>871</v>
      </c>
      <c r="R42" t="s">
        <v>97</v>
      </c>
      <c r="S42">
        <v>9437944.1</v>
      </c>
      <c r="T42">
        <v>13979478.69</v>
      </c>
    </row>
    <row r="43" spans="1:20">
      <c r="A43" s="18" t="s">
        <v>14</v>
      </c>
      <c r="B43" s="18">
        <v>3418</v>
      </c>
      <c r="C43" s="18">
        <v>632.584</v>
      </c>
      <c r="D43" s="18">
        <v>8.18</v>
      </c>
      <c r="E43" s="19">
        <f t="shared" si="0"/>
        <v>624.404</v>
      </c>
      <c r="F43" s="18" t="s">
        <v>93</v>
      </c>
      <c r="G43" s="18">
        <v>4</v>
      </c>
      <c r="H43" s="18">
        <f t="shared" si="1"/>
        <v>2497.616</v>
      </c>
      <c r="I43" s="30"/>
      <c r="J43" s="30"/>
      <c r="M43">
        <v>4019</v>
      </c>
      <c r="N43">
        <v>15.57</v>
      </c>
      <c r="Q43">
        <v>931</v>
      </c>
      <c r="R43" t="s">
        <v>97</v>
      </c>
      <c r="S43">
        <v>9437944.1</v>
      </c>
      <c r="T43">
        <v>10169573.69</v>
      </c>
    </row>
    <row r="44" spans="1:20">
      <c r="A44" s="18" t="s">
        <v>14</v>
      </c>
      <c r="B44" s="18">
        <v>3858</v>
      </c>
      <c r="C44" s="18">
        <v>328.05</v>
      </c>
      <c r="D44" s="18">
        <v>36.71</v>
      </c>
      <c r="E44" s="19">
        <f t="shared" si="0"/>
        <v>291.34</v>
      </c>
      <c r="F44" s="18" t="s">
        <v>97</v>
      </c>
      <c r="G44" s="18">
        <v>3</v>
      </c>
      <c r="H44" s="18">
        <f t="shared" si="1"/>
        <v>874.02</v>
      </c>
      <c r="I44" s="30"/>
      <c r="J44" s="30"/>
      <c r="M44">
        <v>4480</v>
      </c>
      <c r="N44">
        <v>4.09</v>
      </c>
      <c r="Q44">
        <v>1802</v>
      </c>
      <c r="R44" t="s">
        <v>97</v>
      </c>
      <c r="S44">
        <v>1397134.82</v>
      </c>
      <c r="T44">
        <v>2360718.71</v>
      </c>
    </row>
    <row r="45" spans="1:20">
      <c r="A45" s="18" t="s">
        <v>14</v>
      </c>
      <c r="B45" s="18">
        <v>3908</v>
      </c>
      <c r="C45" s="18">
        <v>468.8</v>
      </c>
      <c r="D45" s="18">
        <v>0</v>
      </c>
      <c r="E45" s="19">
        <f t="shared" si="0"/>
        <v>468.8</v>
      </c>
      <c r="F45" s="18" t="s">
        <v>97</v>
      </c>
      <c r="G45" s="18">
        <v>3</v>
      </c>
      <c r="H45" s="18">
        <f t="shared" si="1"/>
        <v>1406.4</v>
      </c>
      <c r="I45" s="30"/>
      <c r="J45" s="30"/>
      <c r="M45">
        <v>4735</v>
      </c>
      <c r="N45">
        <v>12.34</v>
      </c>
      <c r="Q45">
        <v>1805</v>
      </c>
      <c r="R45" t="s">
        <v>97</v>
      </c>
      <c r="S45">
        <v>1397134.82</v>
      </c>
      <c r="T45">
        <v>2118232.71</v>
      </c>
    </row>
    <row r="46" spans="1:20">
      <c r="A46" s="18" t="s">
        <v>14</v>
      </c>
      <c r="B46" s="18">
        <v>4019</v>
      </c>
      <c r="C46" s="18">
        <v>172.72</v>
      </c>
      <c r="D46" s="18">
        <v>15.57</v>
      </c>
      <c r="E46" s="19">
        <f t="shared" si="0"/>
        <v>157.15</v>
      </c>
      <c r="F46" s="18">
        <v>0</v>
      </c>
      <c r="G46" s="18">
        <v>0</v>
      </c>
      <c r="H46" s="18">
        <f t="shared" si="1"/>
        <v>0</v>
      </c>
      <c r="I46" s="30"/>
      <c r="J46" s="30"/>
      <c r="M46">
        <v>4997</v>
      </c>
      <c r="N46">
        <v>11.13</v>
      </c>
      <c r="Q46">
        <v>2880</v>
      </c>
      <c r="R46" t="s">
        <v>97</v>
      </c>
      <c r="S46">
        <v>9437944.1</v>
      </c>
      <c r="T46">
        <v>10297559.44</v>
      </c>
    </row>
    <row r="47" spans="1:20">
      <c r="A47" s="18" t="s">
        <v>14</v>
      </c>
      <c r="B47" s="18">
        <v>4480</v>
      </c>
      <c r="C47" s="18">
        <v>458.02</v>
      </c>
      <c r="D47" s="18">
        <v>4.09</v>
      </c>
      <c r="E47" s="19">
        <f t="shared" si="0"/>
        <v>453.93</v>
      </c>
      <c r="F47" s="18" t="s">
        <v>97</v>
      </c>
      <c r="G47" s="18">
        <v>3</v>
      </c>
      <c r="H47" s="18">
        <f t="shared" si="1"/>
        <v>1361.79</v>
      </c>
      <c r="I47" s="30"/>
      <c r="J47" s="30"/>
      <c r="M47">
        <v>5282</v>
      </c>
      <c r="N47">
        <v>43</v>
      </c>
      <c r="Q47">
        <v>3234</v>
      </c>
      <c r="R47" t="s">
        <v>97</v>
      </c>
      <c r="S47">
        <v>9437944.1</v>
      </c>
      <c r="T47">
        <v>7759939.11</v>
      </c>
    </row>
    <row r="48" spans="1:20">
      <c r="A48" s="18" t="s">
        <v>14</v>
      </c>
      <c r="B48" s="18">
        <v>4735</v>
      </c>
      <c r="C48" s="18">
        <v>450.44</v>
      </c>
      <c r="D48" s="18">
        <v>12.34</v>
      </c>
      <c r="E48" s="19">
        <f t="shared" si="0"/>
        <v>438.1</v>
      </c>
      <c r="F48" s="18" t="s">
        <v>97</v>
      </c>
      <c r="G48" s="18">
        <v>3</v>
      </c>
      <c r="H48" s="18">
        <f t="shared" si="1"/>
        <v>1314.3</v>
      </c>
      <c r="I48" s="30"/>
      <c r="J48" s="30"/>
      <c r="M48">
        <v>5299</v>
      </c>
      <c r="N48">
        <v>0.71</v>
      </c>
      <c r="Q48">
        <v>3418</v>
      </c>
      <c r="R48" t="s">
        <v>93</v>
      </c>
      <c r="S48">
        <v>11327052.53</v>
      </c>
      <c r="T48">
        <v>12486646.21</v>
      </c>
    </row>
    <row r="49" spans="1:20">
      <c r="A49" s="18" t="s">
        <v>14</v>
      </c>
      <c r="B49" s="18">
        <v>4997</v>
      </c>
      <c r="C49" s="18">
        <v>229.771</v>
      </c>
      <c r="D49" s="18">
        <v>11.13</v>
      </c>
      <c r="E49" s="19">
        <f t="shared" si="0"/>
        <v>218.641</v>
      </c>
      <c r="F49" s="18" t="s">
        <v>97</v>
      </c>
      <c r="G49" s="18">
        <v>3</v>
      </c>
      <c r="H49" s="18">
        <f t="shared" si="1"/>
        <v>655.923</v>
      </c>
      <c r="I49" s="30"/>
      <c r="J49" s="30"/>
      <c r="M49">
        <v>5308</v>
      </c>
      <c r="N49">
        <v>6.98</v>
      </c>
      <c r="Q49">
        <v>3858</v>
      </c>
      <c r="R49" t="s">
        <v>97</v>
      </c>
      <c r="S49">
        <v>9437944.1</v>
      </c>
      <c r="T49">
        <v>13874747.85</v>
      </c>
    </row>
    <row r="50" spans="1:20">
      <c r="A50" s="18" t="s">
        <v>14</v>
      </c>
      <c r="B50" s="18">
        <v>5009</v>
      </c>
      <c r="C50" s="18">
        <v>419.94</v>
      </c>
      <c r="D50" s="18">
        <v>0</v>
      </c>
      <c r="E50" s="19">
        <f t="shared" si="0"/>
        <v>419.94</v>
      </c>
      <c r="F50" s="18" t="s">
        <v>97</v>
      </c>
      <c r="G50" s="18">
        <v>3</v>
      </c>
      <c r="H50" s="18">
        <f t="shared" si="1"/>
        <v>1259.82</v>
      </c>
      <c r="I50" s="30"/>
      <c r="J50" s="30"/>
      <c r="M50">
        <v>5324</v>
      </c>
      <c r="N50">
        <v>3.82</v>
      </c>
      <c r="Q50">
        <v>3908</v>
      </c>
      <c r="R50" t="s">
        <v>97</v>
      </c>
      <c r="S50">
        <v>9437944.1</v>
      </c>
      <c r="T50">
        <v>11611220.1</v>
      </c>
    </row>
    <row r="51" spans="1:20">
      <c r="A51" s="18" t="s">
        <v>14</v>
      </c>
      <c r="B51" s="18">
        <v>5239</v>
      </c>
      <c r="C51" s="18">
        <v>192.73</v>
      </c>
      <c r="D51" s="18">
        <v>0</v>
      </c>
      <c r="E51" s="19">
        <f t="shared" si="0"/>
        <v>192.73</v>
      </c>
      <c r="F51" s="18" t="s">
        <v>97</v>
      </c>
      <c r="G51" s="18">
        <v>3</v>
      </c>
      <c r="H51" s="18">
        <f t="shared" si="1"/>
        <v>578.19</v>
      </c>
      <c r="I51" s="30"/>
      <c r="J51" s="30"/>
      <c r="M51">
        <v>5328</v>
      </c>
      <c r="N51">
        <v>9.232</v>
      </c>
      <c r="Q51">
        <v>4184</v>
      </c>
      <c r="R51" t="s">
        <v>93</v>
      </c>
      <c r="S51">
        <v>1676730.36</v>
      </c>
      <c r="T51">
        <v>3984510.95</v>
      </c>
    </row>
    <row r="52" spans="1:20">
      <c r="A52" s="18" t="s">
        <v>14</v>
      </c>
      <c r="B52" s="18">
        <v>5266</v>
      </c>
      <c r="C52" s="18">
        <v>359.84</v>
      </c>
      <c r="D52" s="18">
        <v>0</v>
      </c>
      <c r="E52" s="19">
        <f t="shared" si="0"/>
        <v>359.84</v>
      </c>
      <c r="F52" s="18" t="s">
        <v>97</v>
      </c>
      <c r="G52" s="18">
        <v>3</v>
      </c>
      <c r="H52" s="18">
        <f t="shared" si="1"/>
        <v>1079.52</v>
      </c>
      <c r="I52" s="30"/>
      <c r="J52" s="30"/>
      <c r="M52">
        <v>5475</v>
      </c>
      <c r="N52">
        <v>1.49</v>
      </c>
      <c r="Q52">
        <v>4480</v>
      </c>
      <c r="R52" t="s">
        <v>97</v>
      </c>
      <c r="S52">
        <v>9437944.1</v>
      </c>
      <c r="T52">
        <v>10386291.21</v>
      </c>
    </row>
    <row r="53" spans="1:20">
      <c r="A53" s="18" t="s">
        <v>14</v>
      </c>
      <c r="B53" s="18">
        <v>5281</v>
      </c>
      <c r="C53" s="18">
        <v>525.76</v>
      </c>
      <c r="D53" s="18">
        <v>0</v>
      </c>
      <c r="E53" s="19">
        <f t="shared" si="0"/>
        <v>525.76</v>
      </c>
      <c r="F53" s="18" t="s">
        <v>117</v>
      </c>
      <c r="G53" s="18">
        <v>2</v>
      </c>
      <c r="H53" s="18">
        <f t="shared" si="1"/>
        <v>1051.52</v>
      </c>
      <c r="I53" s="30"/>
      <c r="J53" s="30"/>
      <c r="L53" t="s">
        <v>15</v>
      </c>
      <c r="N53">
        <v>130.383</v>
      </c>
      <c r="Q53">
        <v>4735</v>
      </c>
      <c r="R53" t="s">
        <v>97</v>
      </c>
      <c r="S53">
        <v>9437944.1</v>
      </c>
      <c r="T53">
        <v>11330874.28</v>
      </c>
    </row>
    <row r="54" spans="1:20">
      <c r="A54" s="18" t="s">
        <v>14</v>
      </c>
      <c r="B54" s="18">
        <v>5282</v>
      </c>
      <c r="C54" s="18">
        <v>33.8</v>
      </c>
      <c r="D54" s="18">
        <v>43</v>
      </c>
      <c r="E54" s="19">
        <f t="shared" si="0"/>
        <v>-9.2</v>
      </c>
      <c r="F54" s="18" t="s">
        <v>117</v>
      </c>
      <c r="G54" s="18">
        <v>2</v>
      </c>
      <c r="H54" s="18">
        <f t="shared" si="1"/>
        <v>-18.4</v>
      </c>
      <c r="I54" s="30"/>
      <c r="J54" s="30"/>
      <c r="M54">
        <v>133</v>
      </c>
      <c r="N54">
        <v>44.38</v>
      </c>
      <c r="Q54">
        <v>4955</v>
      </c>
      <c r="R54" t="s">
        <v>93</v>
      </c>
      <c r="S54">
        <v>1676730.36</v>
      </c>
      <c r="T54">
        <v>2606320.34</v>
      </c>
    </row>
    <row r="55" spans="1:20">
      <c r="A55" s="18" t="s">
        <v>14</v>
      </c>
      <c r="B55" s="18">
        <v>5308</v>
      </c>
      <c r="C55" s="18">
        <v>330.572</v>
      </c>
      <c r="D55" s="18">
        <v>6.98</v>
      </c>
      <c r="E55" s="19">
        <f t="shared" si="0"/>
        <v>323.592</v>
      </c>
      <c r="F55" s="18" t="s">
        <v>97</v>
      </c>
      <c r="G55" s="18">
        <v>3</v>
      </c>
      <c r="H55" s="18">
        <f t="shared" si="1"/>
        <v>970.776</v>
      </c>
      <c r="I55" s="30"/>
      <c r="J55" s="30"/>
      <c r="M55">
        <v>5360</v>
      </c>
      <c r="N55">
        <v>3.91</v>
      </c>
      <c r="Q55">
        <v>4997</v>
      </c>
      <c r="R55" t="s">
        <v>97</v>
      </c>
      <c r="S55">
        <v>9437944.1</v>
      </c>
      <c r="T55">
        <v>10347971.93</v>
      </c>
    </row>
    <row r="56" spans="1:20">
      <c r="A56" s="18" t="s">
        <v>14</v>
      </c>
      <c r="B56" s="18">
        <v>5324</v>
      </c>
      <c r="C56" s="18">
        <v>139.82</v>
      </c>
      <c r="D56" s="18">
        <v>3.82</v>
      </c>
      <c r="E56" s="19">
        <f t="shared" si="0"/>
        <v>136</v>
      </c>
      <c r="F56" s="18" t="s">
        <v>97</v>
      </c>
      <c r="G56" s="18">
        <v>3</v>
      </c>
      <c r="H56" s="18">
        <f t="shared" si="1"/>
        <v>408</v>
      </c>
      <c r="I56" s="30"/>
      <c r="J56" s="30"/>
      <c r="M56">
        <v>5362</v>
      </c>
      <c r="N56">
        <v>14.88</v>
      </c>
      <c r="Q56">
        <v>5009</v>
      </c>
      <c r="R56" t="s">
        <v>97</v>
      </c>
      <c r="S56">
        <v>9437944.1</v>
      </c>
      <c r="T56">
        <v>11732986.96</v>
      </c>
    </row>
    <row r="57" spans="1:20">
      <c r="A57" s="18" t="s">
        <v>14</v>
      </c>
      <c r="B57" s="18">
        <v>5328</v>
      </c>
      <c r="C57" s="18">
        <v>276.03</v>
      </c>
      <c r="D57" s="18">
        <v>9.232</v>
      </c>
      <c r="E57" s="19">
        <f t="shared" si="0"/>
        <v>266.798</v>
      </c>
      <c r="F57" s="18" t="s">
        <v>97</v>
      </c>
      <c r="G57" s="18">
        <v>3</v>
      </c>
      <c r="H57" s="18">
        <f t="shared" si="1"/>
        <v>800.394</v>
      </c>
      <c r="I57" s="30"/>
      <c r="J57" s="30"/>
      <c r="M57">
        <v>5370</v>
      </c>
      <c r="N57">
        <v>31.44</v>
      </c>
      <c r="Q57">
        <v>5227</v>
      </c>
      <c r="R57" t="s">
        <v>97</v>
      </c>
      <c r="S57">
        <v>1397134.82</v>
      </c>
      <c r="T57">
        <v>1684437.68</v>
      </c>
    </row>
    <row r="58" spans="1:20">
      <c r="A58" s="18" t="s">
        <v>15</v>
      </c>
      <c r="B58" s="18"/>
      <c r="C58" s="18">
        <v>1427.348</v>
      </c>
      <c r="D58" s="18"/>
      <c r="E58" s="19"/>
      <c r="F58" s="18"/>
      <c r="G58" s="18"/>
      <c r="H58" s="18"/>
      <c r="I58" s="30"/>
      <c r="J58" s="30"/>
      <c r="M58">
        <v>5371</v>
      </c>
      <c r="N58">
        <v>2</v>
      </c>
      <c r="Q58">
        <v>5238</v>
      </c>
      <c r="R58" t="s">
        <v>97</v>
      </c>
      <c r="S58">
        <v>1397134.82</v>
      </c>
      <c r="T58">
        <v>524653.55</v>
      </c>
    </row>
    <row r="59" spans="1:20">
      <c r="A59" s="18" t="s">
        <v>15</v>
      </c>
      <c r="B59" s="18">
        <v>133</v>
      </c>
      <c r="C59" s="18">
        <v>143.65</v>
      </c>
      <c r="D59" s="18">
        <v>44.38</v>
      </c>
      <c r="E59" s="19">
        <f t="shared" si="0"/>
        <v>99.27</v>
      </c>
      <c r="F59" s="18">
        <v>0</v>
      </c>
      <c r="G59" s="18">
        <v>0</v>
      </c>
      <c r="H59" s="18">
        <f t="shared" si="1"/>
        <v>0</v>
      </c>
      <c r="I59" s="30"/>
      <c r="J59" s="30"/>
      <c r="M59">
        <v>5373</v>
      </c>
      <c r="N59">
        <v>10.713</v>
      </c>
      <c r="Q59">
        <v>5239</v>
      </c>
      <c r="R59" t="s">
        <v>97</v>
      </c>
      <c r="S59">
        <v>9437944.1</v>
      </c>
      <c r="T59">
        <v>8375519.06</v>
      </c>
    </row>
    <row r="60" spans="1:20">
      <c r="A60" s="18" t="s">
        <v>15</v>
      </c>
      <c r="B60" s="18">
        <v>5361</v>
      </c>
      <c r="C60" s="18">
        <v>96.98</v>
      </c>
      <c r="D60" s="18">
        <v>0</v>
      </c>
      <c r="E60" s="19">
        <f t="shared" si="0"/>
        <v>96.98</v>
      </c>
      <c r="F60" s="18">
        <v>0</v>
      </c>
      <c r="G60" s="18">
        <v>0</v>
      </c>
      <c r="H60" s="18">
        <f t="shared" si="1"/>
        <v>0</v>
      </c>
      <c r="I60" s="30"/>
      <c r="J60" s="30"/>
      <c r="M60">
        <v>5389</v>
      </c>
      <c r="N60">
        <v>6.16</v>
      </c>
      <c r="Q60">
        <v>5266</v>
      </c>
      <c r="R60" t="s">
        <v>97</v>
      </c>
      <c r="S60">
        <v>9437944.1</v>
      </c>
      <c r="T60">
        <v>8742548.17</v>
      </c>
    </row>
    <row r="61" spans="1:20">
      <c r="A61" s="18" t="s">
        <v>15</v>
      </c>
      <c r="B61" s="18">
        <v>5362</v>
      </c>
      <c r="C61" s="18">
        <v>62.58</v>
      </c>
      <c r="D61" s="18">
        <v>14.88</v>
      </c>
      <c r="E61" s="19">
        <f t="shared" si="0"/>
        <v>47.7</v>
      </c>
      <c r="F61" s="18">
        <v>0</v>
      </c>
      <c r="G61" s="18">
        <v>0</v>
      </c>
      <c r="H61" s="18">
        <f t="shared" si="1"/>
        <v>0</v>
      </c>
      <c r="I61" s="30"/>
      <c r="J61" s="30"/>
      <c r="M61">
        <v>5390</v>
      </c>
      <c r="N61">
        <v>10.28</v>
      </c>
      <c r="Q61">
        <v>5281</v>
      </c>
      <c r="R61" t="s">
        <v>117</v>
      </c>
      <c r="S61">
        <v>7552254.7</v>
      </c>
      <c r="T61">
        <v>9023524.04</v>
      </c>
    </row>
    <row r="62" spans="1:20">
      <c r="A62" s="18" t="s">
        <v>15</v>
      </c>
      <c r="B62" s="18">
        <v>5363</v>
      </c>
      <c r="C62" s="18">
        <v>7.5</v>
      </c>
      <c r="D62" s="18">
        <v>0</v>
      </c>
      <c r="E62" s="19">
        <f t="shared" si="0"/>
        <v>7.5</v>
      </c>
      <c r="F62" s="18">
        <v>0</v>
      </c>
      <c r="G62" s="18">
        <v>0</v>
      </c>
      <c r="H62" s="18">
        <f t="shared" si="1"/>
        <v>0</v>
      </c>
      <c r="I62" s="30"/>
      <c r="J62" s="30"/>
      <c r="M62">
        <v>5393</v>
      </c>
      <c r="N62">
        <v>6.62</v>
      </c>
      <c r="Q62">
        <v>5282</v>
      </c>
      <c r="R62" t="s">
        <v>117</v>
      </c>
      <c r="S62">
        <v>7552254.7</v>
      </c>
      <c r="T62">
        <v>-26119</v>
      </c>
    </row>
    <row r="63" spans="1:20">
      <c r="A63" s="18" t="s">
        <v>15</v>
      </c>
      <c r="B63" s="18">
        <v>5365</v>
      </c>
      <c r="C63" s="18">
        <v>35.12</v>
      </c>
      <c r="D63" s="18">
        <v>0</v>
      </c>
      <c r="E63" s="19">
        <f t="shared" si="0"/>
        <v>35.12</v>
      </c>
      <c r="F63" s="18">
        <v>0</v>
      </c>
      <c r="G63" s="18">
        <v>0</v>
      </c>
      <c r="H63" s="18">
        <f t="shared" si="1"/>
        <v>0</v>
      </c>
      <c r="I63" s="30"/>
      <c r="J63" s="30"/>
      <c r="L63" t="s">
        <v>16</v>
      </c>
      <c r="N63">
        <v>346.31</v>
      </c>
      <c r="Q63">
        <v>5308</v>
      </c>
      <c r="R63" t="s">
        <v>97</v>
      </c>
      <c r="S63">
        <v>9437944.1</v>
      </c>
      <c r="T63">
        <v>10557880.01</v>
      </c>
    </row>
    <row r="64" spans="1:20">
      <c r="A64" s="18" t="s">
        <v>15</v>
      </c>
      <c r="B64" s="18">
        <v>5368</v>
      </c>
      <c r="C64" s="18">
        <v>25.78</v>
      </c>
      <c r="D64" s="18">
        <v>0</v>
      </c>
      <c r="E64" s="19">
        <f t="shared" si="0"/>
        <v>25.78</v>
      </c>
      <c r="F64" s="18">
        <v>0</v>
      </c>
      <c r="G64" s="18">
        <v>0</v>
      </c>
      <c r="H64" s="18">
        <f t="shared" si="1"/>
        <v>0</v>
      </c>
      <c r="I64" s="30"/>
      <c r="J64" s="30"/>
      <c r="M64">
        <v>0</v>
      </c>
      <c r="N64">
        <v>35.75</v>
      </c>
      <c r="Q64">
        <v>5324</v>
      </c>
      <c r="R64" t="s">
        <v>97</v>
      </c>
      <c r="S64">
        <v>9437944.1</v>
      </c>
      <c r="T64">
        <v>10842897.1</v>
      </c>
    </row>
    <row r="65" spans="1:20">
      <c r="A65" s="18" t="s">
        <v>15</v>
      </c>
      <c r="B65" s="18">
        <v>5369</v>
      </c>
      <c r="C65" s="18">
        <v>294.398</v>
      </c>
      <c r="D65" s="18">
        <v>0</v>
      </c>
      <c r="E65" s="19">
        <f t="shared" si="0"/>
        <v>294.398</v>
      </c>
      <c r="F65" s="18">
        <v>0</v>
      </c>
      <c r="G65" s="18">
        <v>0</v>
      </c>
      <c r="H65" s="18">
        <f t="shared" si="1"/>
        <v>0</v>
      </c>
      <c r="I65" s="30"/>
      <c r="J65" s="30"/>
      <c r="M65">
        <v>1613</v>
      </c>
      <c r="N65">
        <v>24.44</v>
      </c>
      <c r="Q65">
        <v>5328</v>
      </c>
      <c r="R65" t="s">
        <v>97</v>
      </c>
      <c r="S65">
        <v>9437944.1</v>
      </c>
      <c r="T65">
        <v>8735919.93</v>
      </c>
    </row>
    <row r="66" spans="1:20">
      <c r="A66" s="18" t="s">
        <v>15</v>
      </c>
      <c r="B66" s="18">
        <v>5370</v>
      </c>
      <c r="C66" s="18">
        <v>126.47</v>
      </c>
      <c r="D66" s="18">
        <v>31.44</v>
      </c>
      <c r="E66" s="19">
        <f t="shared" si="0"/>
        <v>95.03</v>
      </c>
      <c r="F66" s="18">
        <v>0</v>
      </c>
      <c r="G66" s="18">
        <v>0</v>
      </c>
      <c r="H66" s="18">
        <f t="shared" si="1"/>
        <v>0</v>
      </c>
      <c r="I66" s="30"/>
      <c r="J66" s="30"/>
      <c r="M66">
        <v>1798</v>
      </c>
      <c r="N66">
        <v>14.72</v>
      </c>
      <c r="P66" t="s">
        <v>16</v>
      </c>
      <c r="Q66">
        <v>1541</v>
      </c>
      <c r="R66" t="s">
        <v>117</v>
      </c>
      <c r="S66">
        <v>5687942.27</v>
      </c>
      <c r="T66">
        <v>7500404.69</v>
      </c>
    </row>
    <row r="67" spans="1:20">
      <c r="A67" s="18" t="s">
        <v>15</v>
      </c>
      <c r="B67" s="18">
        <v>5372</v>
      </c>
      <c r="C67" s="18">
        <v>35.63</v>
      </c>
      <c r="D67" s="18">
        <v>0</v>
      </c>
      <c r="E67" s="19">
        <f t="shared" si="0"/>
        <v>35.63</v>
      </c>
      <c r="F67" s="18">
        <v>0</v>
      </c>
      <c r="G67" s="18">
        <v>0</v>
      </c>
      <c r="H67" s="18">
        <f t="shared" si="1"/>
        <v>0</v>
      </c>
      <c r="I67" s="30"/>
      <c r="J67" s="30"/>
      <c r="M67">
        <v>1837</v>
      </c>
      <c r="N67">
        <v>3.08</v>
      </c>
      <c r="Q67">
        <v>1613</v>
      </c>
      <c r="R67" t="s">
        <v>97</v>
      </c>
      <c r="S67">
        <v>7108659.14</v>
      </c>
      <c r="T67">
        <v>6227763.08</v>
      </c>
    </row>
    <row r="68" spans="1:20">
      <c r="A68" s="18" t="s">
        <v>15</v>
      </c>
      <c r="B68" s="18">
        <v>5374</v>
      </c>
      <c r="C68" s="18">
        <v>66.65</v>
      </c>
      <c r="D68" s="18">
        <v>0</v>
      </c>
      <c r="E68" s="19">
        <f t="shared" si="0"/>
        <v>66.65</v>
      </c>
      <c r="F68" s="18">
        <v>0</v>
      </c>
      <c r="G68" s="18">
        <v>0</v>
      </c>
      <c r="H68" s="18">
        <f t="shared" si="1"/>
        <v>0</v>
      </c>
      <c r="I68" s="30"/>
      <c r="J68" s="30"/>
      <c r="M68">
        <v>2767</v>
      </c>
      <c r="N68">
        <v>9.62</v>
      </c>
      <c r="Q68">
        <v>1798</v>
      </c>
      <c r="R68" t="s">
        <v>97</v>
      </c>
      <c r="S68">
        <v>7108659.14</v>
      </c>
      <c r="T68">
        <v>6908113.92</v>
      </c>
    </row>
    <row r="69" spans="1:20">
      <c r="A69" s="18" t="s">
        <v>15</v>
      </c>
      <c r="B69" s="18">
        <v>5375</v>
      </c>
      <c r="C69" s="18">
        <v>124.06</v>
      </c>
      <c r="D69" s="18">
        <v>0</v>
      </c>
      <c r="E69" s="19">
        <f t="shared" ref="E69:E132" si="2">C69-D69</f>
        <v>124.06</v>
      </c>
      <c r="F69" s="18">
        <v>0</v>
      </c>
      <c r="G69" s="18">
        <v>0</v>
      </c>
      <c r="H69" s="18">
        <f t="shared" si="1"/>
        <v>0</v>
      </c>
      <c r="I69" s="30"/>
      <c r="J69" s="30"/>
      <c r="M69">
        <v>2768</v>
      </c>
      <c r="N69">
        <v>4.52</v>
      </c>
      <c r="Q69">
        <v>1804</v>
      </c>
      <c r="R69" t="s">
        <v>97</v>
      </c>
      <c r="S69">
        <v>1006531.45</v>
      </c>
      <c r="T69">
        <v>740643.56</v>
      </c>
    </row>
    <row r="70" spans="1:20">
      <c r="A70" s="18" t="s">
        <v>15</v>
      </c>
      <c r="B70" s="18">
        <v>5376</v>
      </c>
      <c r="C70" s="18">
        <v>47.21</v>
      </c>
      <c r="D70" s="18">
        <v>0</v>
      </c>
      <c r="E70" s="19">
        <f t="shared" si="2"/>
        <v>47.21</v>
      </c>
      <c r="F70" s="18">
        <v>0</v>
      </c>
      <c r="G70" s="18">
        <v>0</v>
      </c>
      <c r="H70" s="18">
        <f t="shared" ref="H70:H133" si="3">E70*G70</f>
        <v>0</v>
      </c>
      <c r="I70" s="30"/>
      <c r="J70" s="30"/>
      <c r="M70">
        <v>3115</v>
      </c>
      <c r="N70">
        <v>12.87</v>
      </c>
      <c r="Q70">
        <v>1809</v>
      </c>
      <c r="R70" t="s">
        <v>117</v>
      </c>
      <c r="S70">
        <v>805406.54</v>
      </c>
      <c r="T70">
        <v>1012184.58</v>
      </c>
    </row>
    <row r="71" spans="1:20">
      <c r="A71" s="18" t="s">
        <v>15</v>
      </c>
      <c r="B71" s="18">
        <v>5389</v>
      </c>
      <c r="C71" s="18">
        <v>52.84</v>
      </c>
      <c r="D71" s="18">
        <v>6.16</v>
      </c>
      <c r="E71" s="19">
        <f t="shared" si="2"/>
        <v>46.68</v>
      </c>
      <c r="F71" s="18">
        <v>0</v>
      </c>
      <c r="G71" s="18">
        <v>0</v>
      </c>
      <c r="H71" s="18">
        <f t="shared" si="3"/>
        <v>0</v>
      </c>
      <c r="I71" s="30"/>
      <c r="J71" s="30"/>
      <c r="M71">
        <v>3142</v>
      </c>
      <c r="N71">
        <v>10.19</v>
      </c>
      <c r="Q71">
        <v>1837</v>
      </c>
      <c r="R71" t="s">
        <v>93</v>
      </c>
      <c r="S71">
        <v>8530769.27</v>
      </c>
      <c r="T71">
        <v>12078094.29</v>
      </c>
    </row>
    <row r="72" spans="1:20">
      <c r="A72" s="18" t="s">
        <v>15</v>
      </c>
      <c r="B72" s="18">
        <v>5390</v>
      </c>
      <c r="C72" s="18">
        <v>21.78</v>
      </c>
      <c r="D72" s="18">
        <v>10.28</v>
      </c>
      <c r="E72" s="19">
        <f t="shared" si="2"/>
        <v>11.5</v>
      </c>
      <c r="F72" s="18">
        <v>0</v>
      </c>
      <c r="G72" s="18">
        <v>0</v>
      </c>
      <c r="H72" s="18">
        <f t="shared" si="3"/>
        <v>0</v>
      </c>
      <c r="I72" s="30"/>
      <c r="J72" s="30"/>
      <c r="M72">
        <v>4241</v>
      </c>
      <c r="N72">
        <v>7.81</v>
      </c>
      <c r="Q72">
        <v>1838</v>
      </c>
      <c r="R72" t="s">
        <v>93</v>
      </c>
      <c r="S72">
        <v>8530769.27</v>
      </c>
      <c r="T72">
        <v>11470537.89</v>
      </c>
    </row>
    <row r="73" spans="1:20">
      <c r="A73" s="18" t="s">
        <v>15</v>
      </c>
      <c r="B73" s="18">
        <v>5393</v>
      </c>
      <c r="C73" s="18">
        <v>44.78</v>
      </c>
      <c r="D73" s="18">
        <v>6.62</v>
      </c>
      <c r="E73" s="19">
        <f t="shared" si="2"/>
        <v>38.16</v>
      </c>
      <c r="F73" s="18">
        <v>0</v>
      </c>
      <c r="G73" s="18">
        <v>0</v>
      </c>
      <c r="H73" s="18">
        <f t="shared" si="3"/>
        <v>0</v>
      </c>
      <c r="I73" s="30"/>
      <c r="J73" s="30"/>
      <c r="M73">
        <v>4625</v>
      </c>
      <c r="N73">
        <v>122.83</v>
      </c>
      <c r="Q73">
        <v>2545</v>
      </c>
      <c r="R73" t="s">
        <v>97</v>
      </c>
      <c r="S73">
        <v>1006531.45</v>
      </c>
      <c r="T73">
        <v>1263263.28</v>
      </c>
    </row>
    <row r="74" spans="1:20">
      <c r="A74" s="18" t="s">
        <v>15</v>
      </c>
      <c r="B74" s="18">
        <v>5394</v>
      </c>
      <c r="C74" s="18">
        <v>58.04</v>
      </c>
      <c r="D74" s="18">
        <v>0</v>
      </c>
      <c r="E74" s="19">
        <f t="shared" si="2"/>
        <v>58.04</v>
      </c>
      <c r="F74" s="18">
        <v>0</v>
      </c>
      <c r="G74" s="18">
        <v>0</v>
      </c>
      <c r="H74" s="18">
        <f t="shared" si="3"/>
        <v>0</v>
      </c>
      <c r="I74" s="30"/>
      <c r="J74" s="30"/>
      <c r="M74">
        <v>4682</v>
      </c>
      <c r="N74">
        <v>30.71</v>
      </c>
      <c r="Q74">
        <v>2672</v>
      </c>
      <c r="R74" t="s">
        <v>117</v>
      </c>
      <c r="S74">
        <v>805406.54</v>
      </c>
      <c r="T74">
        <v>865669.6</v>
      </c>
    </row>
    <row r="75" spans="1:20">
      <c r="A75" s="18" t="s">
        <v>15</v>
      </c>
      <c r="B75" s="18">
        <v>5395</v>
      </c>
      <c r="C75" s="18">
        <v>142.54</v>
      </c>
      <c r="D75" s="18">
        <v>0</v>
      </c>
      <c r="E75" s="19">
        <f t="shared" si="2"/>
        <v>142.54</v>
      </c>
      <c r="F75" s="18">
        <v>0</v>
      </c>
      <c r="G75" s="18">
        <v>0</v>
      </c>
      <c r="H75" s="18">
        <f t="shared" si="3"/>
        <v>0</v>
      </c>
      <c r="I75" s="30"/>
      <c r="J75" s="30"/>
      <c r="M75">
        <v>4684</v>
      </c>
      <c r="N75">
        <v>11.42</v>
      </c>
      <c r="Q75">
        <v>2767</v>
      </c>
      <c r="R75" t="s">
        <v>93</v>
      </c>
      <c r="S75">
        <v>8530769.27</v>
      </c>
      <c r="T75">
        <v>9436834.59</v>
      </c>
    </row>
    <row r="76" spans="1:20">
      <c r="A76" s="18" t="s">
        <v>15</v>
      </c>
      <c r="B76" s="18">
        <v>5488</v>
      </c>
      <c r="C76" s="18">
        <v>41.34</v>
      </c>
      <c r="D76" s="18">
        <v>0</v>
      </c>
      <c r="E76" s="19">
        <f t="shared" si="2"/>
        <v>41.34</v>
      </c>
      <c r="F76" s="18">
        <v>0</v>
      </c>
      <c r="G76" s="18">
        <v>0</v>
      </c>
      <c r="H76" s="18">
        <f t="shared" si="3"/>
        <v>0</v>
      </c>
      <c r="I76" s="30"/>
      <c r="J76" s="30"/>
      <c r="M76">
        <v>4685</v>
      </c>
      <c r="N76">
        <v>13.5</v>
      </c>
      <c r="Q76">
        <v>2768</v>
      </c>
      <c r="R76" t="s">
        <v>97</v>
      </c>
      <c r="S76">
        <v>7108659.14</v>
      </c>
      <c r="T76">
        <v>9390697.82</v>
      </c>
    </row>
    <row r="77" spans="1:20">
      <c r="A77" s="18" t="s">
        <v>16</v>
      </c>
      <c r="B77" s="18"/>
      <c r="C77" s="18">
        <v>7002.184</v>
      </c>
      <c r="D77" s="18"/>
      <c r="E77" s="19"/>
      <c r="F77" s="18"/>
      <c r="G77" s="18"/>
      <c r="H77" s="18"/>
      <c r="I77" s="30"/>
      <c r="J77" s="30"/>
      <c r="M77">
        <v>4686</v>
      </c>
      <c r="N77">
        <v>6.08</v>
      </c>
      <c r="Q77">
        <v>3142</v>
      </c>
      <c r="R77" t="s">
        <v>97</v>
      </c>
      <c r="S77">
        <v>7108659.14</v>
      </c>
      <c r="T77">
        <v>8343420.37</v>
      </c>
    </row>
    <row r="78" spans="1:20">
      <c r="A78" s="18" t="s">
        <v>16</v>
      </c>
      <c r="B78" s="18">
        <v>1541</v>
      </c>
      <c r="C78" s="18">
        <v>321.51</v>
      </c>
      <c r="D78" s="18">
        <v>0</v>
      </c>
      <c r="E78" s="19">
        <f t="shared" si="2"/>
        <v>321.51</v>
      </c>
      <c r="F78" s="18" t="s">
        <v>117</v>
      </c>
      <c r="G78" s="18">
        <v>2</v>
      </c>
      <c r="H78" s="18">
        <f t="shared" si="3"/>
        <v>643.02</v>
      </c>
      <c r="I78" s="30"/>
      <c r="J78" s="30"/>
      <c r="M78">
        <v>4817</v>
      </c>
      <c r="N78">
        <v>4.95</v>
      </c>
      <c r="Q78">
        <v>4220</v>
      </c>
      <c r="R78" t="s">
        <v>97</v>
      </c>
      <c r="S78">
        <v>7108659.14</v>
      </c>
      <c r="T78">
        <v>9063251.6</v>
      </c>
    </row>
    <row r="79" spans="1:20">
      <c r="A79" s="18" t="s">
        <v>16</v>
      </c>
      <c r="B79" s="18">
        <v>1613</v>
      </c>
      <c r="C79" s="18">
        <v>250.12</v>
      </c>
      <c r="D79" s="18">
        <v>24.44</v>
      </c>
      <c r="E79" s="19">
        <f t="shared" si="2"/>
        <v>225.68</v>
      </c>
      <c r="F79" s="18" t="s">
        <v>97</v>
      </c>
      <c r="G79" s="18">
        <v>3</v>
      </c>
      <c r="H79" s="18">
        <f t="shared" si="3"/>
        <v>677.04</v>
      </c>
      <c r="I79" s="30"/>
      <c r="J79" s="30"/>
      <c r="M79">
        <v>5241</v>
      </c>
      <c r="N79">
        <v>11.51</v>
      </c>
      <c r="Q79">
        <v>4221</v>
      </c>
      <c r="R79" t="s">
        <v>97</v>
      </c>
      <c r="S79">
        <v>1006531.45</v>
      </c>
      <c r="T79">
        <v>696303.21</v>
      </c>
    </row>
    <row r="80" spans="1:20">
      <c r="A80" s="18" t="s">
        <v>16</v>
      </c>
      <c r="B80" s="18">
        <v>1798</v>
      </c>
      <c r="C80" s="18">
        <v>286.52</v>
      </c>
      <c r="D80" s="18">
        <v>14.72</v>
      </c>
      <c r="E80" s="19">
        <f t="shared" si="2"/>
        <v>271.8</v>
      </c>
      <c r="F80" s="18" t="s">
        <v>97</v>
      </c>
      <c r="G80" s="18">
        <v>3</v>
      </c>
      <c r="H80" s="18">
        <f t="shared" si="3"/>
        <v>815.4</v>
      </c>
      <c r="I80" s="30"/>
      <c r="J80" s="30"/>
      <c r="M80">
        <v>5337</v>
      </c>
      <c r="N80">
        <v>11.95</v>
      </c>
      <c r="Q80">
        <v>4239</v>
      </c>
      <c r="R80" t="s">
        <v>117</v>
      </c>
      <c r="S80">
        <v>5687942.27</v>
      </c>
      <c r="T80">
        <v>7310954.82</v>
      </c>
    </row>
    <row r="81" spans="1:20">
      <c r="A81" s="18" t="s">
        <v>16</v>
      </c>
      <c r="B81" s="18">
        <v>1837</v>
      </c>
      <c r="C81" s="18">
        <v>441.97</v>
      </c>
      <c r="D81" s="18">
        <v>3.08</v>
      </c>
      <c r="E81" s="19">
        <f t="shared" si="2"/>
        <v>438.89</v>
      </c>
      <c r="F81" s="18" t="s">
        <v>93</v>
      </c>
      <c r="G81" s="18">
        <v>4</v>
      </c>
      <c r="H81" s="18">
        <f t="shared" si="3"/>
        <v>1755.56</v>
      </c>
      <c r="I81" s="30"/>
      <c r="J81" s="30"/>
      <c r="M81">
        <v>5338</v>
      </c>
      <c r="N81">
        <v>4.64</v>
      </c>
      <c r="Q81">
        <v>4401</v>
      </c>
      <c r="R81" t="s">
        <v>97</v>
      </c>
      <c r="S81">
        <v>7108659.14</v>
      </c>
      <c r="T81">
        <v>5707772.26</v>
      </c>
    </row>
    <row r="82" spans="1:20">
      <c r="A82" s="18" t="s">
        <v>16</v>
      </c>
      <c r="B82" s="18">
        <v>1838</v>
      </c>
      <c r="C82" s="18">
        <v>368.29</v>
      </c>
      <c r="D82" s="18">
        <v>0</v>
      </c>
      <c r="E82" s="19">
        <f t="shared" si="2"/>
        <v>368.29</v>
      </c>
      <c r="F82" s="18" t="s">
        <v>93</v>
      </c>
      <c r="G82" s="18">
        <v>4</v>
      </c>
      <c r="H82" s="18">
        <f t="shared" si="3"/>
        <v>1473.16</v>
      </c>
      <c r="I82" s="30"/>
      <c r="J82" s="30"/>
      <c r="M82">
        <v>5340</v>
      </c>
      <c r="N82">
        <v>5.72</v>
      </c>
      <c r="Q82">
        <v>4625</v>
      </c>
      <c r="R82" t="s">
        <v>97</v>
      </c>
      <c r="S82">
        <v>7108659.14</v>
      </c>
      <c r="T82">
        <v>3283149.4</v>
      </c>
    </row>
    <row r="83" spans="1:20">
      <c r="A83" s="18" t="s">
        <v>16</v>
      </c>
      <c r="B83" s="18">
        <v>2767</v>
      </c>
      <c r="C83" s="18">
        <v>308.58</v>
      </c>
      <c r="D83" s="18">
        <v>9.62</v>
      </c>
      <c r="E83" s="19">
        <f t="shared" si="2"/>
        <v>298.96</v>
      </c>
      <c r="F83" s="18" t="s">
        <v>93</v>
      </c>
      <c r="G83" s="18">
        <v>4</v>
      </c>
      <c r="H83" s="18">
        <f t="shared" si="3"/>
        <v>1195.84</v>
      </c>
      <c r="I83" s="30"/>
      <c r="J83" s="30"/>
      <c r="L83" t="s">
        <v>17</v>
      </c>
      <c r="N83">
        <v>698.255</v>
      </c>
      <c r="Q83">
        <v>4682</v>
      </c>
      <c r="R83" t="s">
        <v>97</v>
      </c>
      <c r="S83">
        <v>7108659.14</v>
      </c>
      <c r="T83">
        <v>6817389.37</v>
      </c>
    </row>
    <row r="84" spans="1:20">
      <c r="A84" s="18" t="s">
        <v>16</v>
      </c>
      <c r="B84" s="18">
        <v>2768</v>
      </c>
      <c r="C84" s="18">
        <v>301.8</v>
      </c>
      <c r="D84" s="18">
        <v>4.52</v>
      </c>
      <c r="E84" s="19">
        <f t="shared" si="2"/>
        <v>297.28</v>
      </c>
      <c r="F84" s="18" t="s">
        <v>97</v>
      </c>
      <c r="G84" s="18">
        <v>3</v>
      </c>
      <c r="H84" s="18">
        <f t="shared" si="3"/>
        <v>891.84</v>
      </c>
      <c r="I84" s="30"/>
      <c r="J84" s="30"/>
      <c r="M84">
        <v>3618</v>
      </c>
      <c r="N84">
        <v>2.53</v>
      </c>
      <c r="Q84">
        <v>4684</v>
      </c>
      <c r="R84" t="s">
        <v>97</v>
      </c>
      <c r="S84">
        <v>7108659.14</v>
      </c>
      <c r="T84">
        <v>8676091.13</v>
      </c>
    </row>
    <row r="85" spans="1:20">
      <c r="A85" s="18" t="s">
        <v>16</v>
      </c>
      <c r="B85" s="18">
        <v>3142</v>
      </c>
      <c r="C85" s="18">
        <v>334.26</v>
      </c>
      <c r="D85" s="18">
        <v>10.19</v>
      </c>
      <c r="E85" s="19">
        <f t="shared" si="2"/>
        <v>324.07</v>
      </c>
      <c r="F85" s="18" t="s">
        <v>97</v>
      </c>
      <c r="G85" s="18">
        <v>3</v>
      </c>
      <c r="H85" s="18">
        <f t="shared" si="3"/>
        <v>972.21</v>
      </c>
      <c r="I85" s="30"/>
      <c r="J85" s="30"/>
      <c r="M85">
        <v>3632</v>
      </c>
      <c r="N85">
        <v>93.011</v>
      </c>
      <c r="Q85">
        <v>4685</v>
      </c>
      <c r="R85" t="s">
        <v>97</v>
      </c>
      <c r="S85">
        <v>7108659.14</v>
      </c>
      <c r="T85">
        <v>6569401.91</v>
      </c>
    </row>
    <row r="86" spans="1:20">
      <c r="A86" s="18" t="s">
        <v>16</v>
      </c>
      <c r="B86" s="18">
        <v>4220</v>
      </c>
      <c r="C86" s="18">
        <v>364.27</v>
      </c>
      <c r="D86" s="18">
        <v>0</v>
      </c>
      <c r="E86" s="19">
        <f t="shared" si="2"/>
        <v>364.27</v>
      </c>
      <c r="F86" s="18" t="s">
        <v>97</v>
      </c>
      <c r="G86" s="18">
        <v>3</v>
      </c>
      <c r="H86" s="18">
        <f t="shared" si="3"/>
        <v>1092.81</v>
      </c>
      <c r="I86" s="30"/>
      <c r="J86" s="30"/>
      <c r="M86">
        <v>3633</v>
      </c>
      <c r="N86">
        <v>34.04</v>
      </c>
      <c r="Q86">
        <v>4686</v>
      </c>
      <c r="R86" t="s">
        <v>97</v>
      </c>
      <c r="S86">
        <v>7108659.14</v>
      </c>
      <c r="T86">
        <v>6824069.39</v>
      </c>
    </row>
    <row r="87" spans="1:20">
      <c r="A87" s="18" t="s">
        <v>16</v>
      </c>
      <c r="B87" s="18">
        <v>4239</v>
      </c>
      <c r="C87" s="18">
        <v>148.2</v>
      </c>
      <c r="D87" s="18">
        <v>0</v>
      </c>
      <c r="E87" s="19">
        <f t="shared" si="2"/>
        <v>148.2</v>
      </c>
      <c r="F87" s="18" t="s">
        <v>117</v>
      </c>
      <c r="G87" s="18">
        <v>2</v>
      </c>
      <c r="H87" s="18">
        <f t="shared" si="3"/>
        <v>296.4</v>
      </c>
      <c r="I87" s="30"/>
      <c r="J87" s="30"/>
      <c r="M87">
        <v>3634</v>
      </c>
      <c r="N87">
        <v>23.11</v>
      </c>
      <c r="Q87">
        <v>5043</v>
      </c>
      <c r="R87" t="s">
        <v>97</v>
      </c>
      <c r="S87">
        <v>7108659.14</v>
      </c>
      <c r="T87">
        <v>7577896.31</v>
      </c>
    </row>
    <row r="88" spans="1:20">
      <c r="A88" s="18" t="s">
        <v>16</v>
      </c>
      <c r="B88" s="18">
        <v>4401</v>
      </c>
      <c r="C88" s="18">
        <v>221.53</v>
      </c>
      <c r="D88" s="18">
        <v>0</v>
      </c>
      <c r="E88" s="19">
        <f t="shared" si="2"/>
        <v>221.53</v>
      </c>
      <c r="F88" s="18" t="s">
        <v>97</v>
      </c>
      <c r="G88" s="18">
        <v>3</v>
      </c>
      <c r="H88" s="18">
        <f t="shared" si="3"/>
        <v>664.59</v>
      </c>
      <c r="I88" s="30"/>
      <c r="J88" s="30"/>
      <c r="M88">
        <v>3636</v>
      </c>
      <c r="N88">
        <v>39.71</v>
      </c>
      <c r="Q88">
        <v>5044</v>
      </c>
      <c r="R88" t="s">
        <v>97</v>
      </c>
      <c r="S88">
        <v>1006531.45</v>
      </c>
      <c r="T88">
        <v>936996.66</v>
      </c>
    </row>
    <row r="89" spans="1:20">
      <c r="A89" s="18" t="s">
        <v>16</v>
      </c>
      <c r="B89" s="18">
        <v>4625</v>
      </c>
      <c r="C89" s="18">
        <v>344.77</v>
      </c>
      <c r="D89" s="18">
        <v>122.83</v>
      </c>
      <c r="E89" s="19">
        <f t="shared" si="2"/>
        <v>221.94</v>
      </c>
      <c r="F89" s="18" t="s">
        <v>97</v>
      </c>
      <c r="G89" s="18">
        <v>3</v>
      </c>
      <c r="H89" s="18">
        <f t="shared" si="3"/>
        <v>665.82</v>
      </c>
      <c r="I89" s="30"/>
      <c r="J89" s="30"/>
      <c r="M89">
        <v>3652</v>
      </c>
      <c r="N89">
        <v>5.83</v>
      </c>
      <c r="Q89">
        <v>5049</v>
      </c>
      <c r="R89" t="s">
        <v>97</v>
      </c>
      <c r="S89">
        <v>7108659.14</v>
      </c>
      <c r="T89">
        <v>8009904.62</v>
      </c>
    </row>
    <row r="90" spans="1:20">
      <c r="A90" s="18" t="s">
        <v>16</v>
      </c>
      <c r="B90" s="18">
        <v>4682</v>
      </c>
      <c r="C90" s="18">
        <v>290.21</v>
      </c>
      <c r="D90" s="18">
        <v>30.71</v>
      </c>
      <c r="E90" s="19">
        <f t="shared" si="2"/>
        <v>259.5</v>
      </c>
      <c r="F90" s="18" t="s">
        <v>97</v>
      </c>
      <c r="G90" s="18">
        <v>3</v>
      </c>
      <c r="H90" s="18">
        <f t="shared" si="3"/>
        <v>778.5</v>
      </c>
      <c r="I90" s="30"/>
      <c r="J90" s="30"/>
      <c r="M90">
        <v>3662</v>
      </c>
      <c r="N90">
        <v>7.61</v>
      </c>
      <c r="Q90">
        <v>5241</v>
      </c>
      <c r="R90" t="s">
        <v>97</v>
      </c>
      <c r="S90">
        <v>7108659.14</v>
      </c>
      <c r="T90">
        <v>7715406.39</v>
      </c>
    </row>
    <row r="91" spans="1:20">
      <c r="A91" s="18" t="s">
        <v>16</v>
      </c>
      <c r="B91" s="18">
        <v>4684</v>
      </c>
      <c r="C91" s="18">
        <v>394.4</v>
      </c>
      <c r="D91" s="18">
        <v>11.42</v>
      </c>
      <c r="E91" s="19">
        <f t="shared" si="2"/>
        <v>382.98</v>
      </c>
      <c r="F91" s="18" t="s">
        <v>97</v>
      </c>
      <c r="G91" s="18">
        <v>3</v>
      </c>
      <c r="H91" s="18">
        <f t="shared" si="3"/>
        <v>1148.94</v>
      </c>
      <c r="I91" s="30"/>
      <c r="J91" s="30"/>
      <c r="M91">
        <v>4487</v>
      </c>
      <c r="N91">
        <v>49.39</v>
      </c>
      <c r="Q91">
        <v>5276</v>
      </c>
      <c r="R91" t="s">
        <v>117</v>
      </c>
      <c r="S91">
        <v>5687942.27</v>
      </c>
      <c r="T91">
        <v>7382799.81</v>
      </c>
    </row>
    <row r="92" spans="1:20">
      <c r="A92" s="18" t="s">
        <v>16</v>
      </c>
      <c r="B92" s="18">
        <v>4685</v>
      </c>
      <c r="C92" s="18">
        <v>59.63</v>
      </c>
      <c r="D92" s="18">
        <v>13.5</v>
      </c>
      <c r="E92" s="19">
        <f t="shared" si="2"/>
        <v>46.13</v>
      </c>
      <c r="F92" s="18" t="s">
        <v>97</v>
      </c>
      <c r="G92" s="18">
        <v>3</v>
      </c>
      <c r="H92" s="18">
        <f t="shared" si="3"/>
        <v>138.39</v>
      </c>
      <c r="I92" s="30"/>
      <c r="J92" s="30"/>
      <c r="M92">
        <v>4656</v>
      </c>
      <c r="N92">
        <v>91.805</v>
      </c>
      <c r="Q92">
        <v>5337</v>
      </c>
      <c r="R92" t="s">
        <v>97</v>
      </c>
      <c r="S92">
        <v>7108659.14</v>
      </c>
      <c r="T92">
        <v>8150719.03</v>
      </c>
    </row>
    <row r="93" spans="1:20">
      <c r="A93" s="18" t="s">
        <v>16</v>
      </c>
      <c r="B93" s="18">
        <v>4686</v>
      </c>
      <c r="C93" s="18">
        <v>190.758</v>
      </c>
      <c r="D93" s="18">
        <v>6.08</v>
      </c>
      <c r="E93" s="19">
        <f t="shared" si="2"/>
        <v>184.678</v>
      </c>
      <c r="F93" s="18" t="s">
        <v>97</v>
      </c>
      <c r="G93" s="18">
        <v>3</v>
      </c>
      <c r="H93" s="18">
        <f t="shared" si="3"/>
        <v>554.034</v>
      </c>
      <c r="I93" s="30"/>
      <c r="J93" s="30"/>
      <c r="M93">
        <v>4730</v>
      </c>
      <c r="N93">
        <v>2.47</v>
      </c>
      <c r="Q93">
        <v>5339</v>
      </c>
      <c r="R93" t="s">
        <v>97</v>
      </c>
      <c r="S93">
        <v>1006531.45</v>
      </c>
      <c r="T93">
        <v>1060499.74</v>
      </c>
    </row>
    <row r="94" spans="1:20">
      <c r="A94" s="18" t="s">
        <v>16</v>
      </c>
      <c r="B94" s="18">
        <v>5043</v>
      </c>
      <c r="C94" s="18">
        <v>366.225</v>
      </c>
      <c r="D94" s="18">
        <v>0</v>
      </c>
      <c r="E94" s="19">
        <f t="shared" si="2"/>
        <v>366.225</v>
      </c>
      <c r="F94" s="18" t="s">
        <v>97</v>
      </c>
      <c r="G94" s="18">
        <v>3</v>
      </c>
      <c r="H94" s="18">
        <f t="shared" si="3"/>
        <v>1098.675</v>
      </c>
      <c r="I94" s="30"/>
      <c r="J94" s="30"/>
      <c r="M94">
        <v>4889</v>
      </c>
      <c r="N94">
        <v>127.92</v>
      </c>
      <c r="Q94">
        <v>5340</v>
      </c>
      <c r="R94" t="s">
        <v>97</v>
      </c>
      <c r="S94">
        <v>7108659.14</v>
      </c>
      <c r="T94">
        <v>10076708.3</v>
      </c>
    </row>
    <row r="95" spans="1:20">
      <c r="A95" s="18" t="s">
        <v>16</v>
      </c>
      <c r="B95" s="18">
        <v>5049</v>
      </c>
      <c r="C95" s="18">
        <v>491.786</v>
      </c>
      <c r="D95" s="18">
        <v>0</v>
      </c>
      <c r="E95" s="19">
        <f t="shared" si="2"/>
        <v>491.786</v>
      </c>
      <c r="F95" s="18" t="s">
        <v>97</v>
      </c>
      <c r="G95" s="18">
        <v>3</v>
      </c>
      <c r="H95" s="18">
        <f t="shared" si="3"/>
        <v>1475.358</v>
      </c>
      <c r="I95" s="30"/>
      <c r="J95" s="30"/>
      <c r="M95">
        <v>4890</v>
      </c>
      <c r="N95">
        <v>26.079</v>
      </c>
      <c r="Q95">
        <v>5341</v>
      </c>
      <c r="R95" t="s">
        <v>97</v>
      </c>
      <c r="S95">
        <v>1006531.45</v>
      </c>
      <c r="T95">
        <v>1283069.05</v>
      </c>
    </row>
    <row r="96" spans="1:20">
      <c r="A96" s="18" t="s">
        <v>16</v>
      </c>
      <c r="B96" s="18">
        <v>5241</v>
      </c>
      <c r="C96" s="18">
        <v>285.47</v>
      </c>
      <c r="D96" s="18">
        <v>11.51</v>
      </c>
      <c r="E96" s="19">
        <f t="shared" si="2"/>
        <v>273.96</v>
      </c>
      <c r="F96" s="18" t="s">
        <v>97</v>
      </c>
      <c r="G96" s="18">
        <v>3</v>
      </c>
      <c r="H96" s="18">
        <f t="shared" si="3"/>
        <v>821.88</v>
      </c>
      <c r="I96" s="30"/>
      <c r="J96" s="30"/>
      <c r="M96">
        <v>5166</v>
      </c>
      <c r="N96">
        <v>1.45</v>
      </c>
      <c r="Q96">
        <v>5342</v>
      </c>
      <c r="R96" t="s">
        <v>97</v>
      </c>
      <c r="S96">
        <v>7108659.14</v>
      </c>
      <c r="T96">
        <v>7459882.21</v>
      </c>
    </row>
    <row r="97" spans="1:20">
      <c r="A97" s="18" t="s">
        <v>16</v>
      </c>
      <c r="B97" s="18">
        <v>5276</v>
      </c>
      <c r="C97" s="18">
        <v>406.725</v>
      </c>
      <c r="D97" s="18">
        <v>0</v>
      </c>
      <c r="E97" s="19">
        <f t="shared" si="2"/>
        <v>406.725</v>
      </c>
      <c r="F97" s="18" t="s">
        <v>117</v>
      </c>
      <c r="G97" s="18">
        <v>2</v>
      </c>
      <c r="H97" s="18">
        <f t="shared" si="3"/>
        <v>813.45</v>
      </c>
      <c r="I97" s="30"/>
      <c r="J97" s="30"/>
      <c r="M97">
        <v>5167</v>
      </c>
      <c r="N97">
        <v>19.73</v>
      </c>
      <c r="P97" t="s">
        <v>17</v>
      </c>
      <c r="Q97">
        <v>2789</v>
      </c>
      <c r="R97" t="s">
        <v>93</v>
      </c>
      <c r="S97">
        <v>7297572.23</v>
      </c>
      <c r="T97">
        <v>8090871.79</v>
      </c>
    </row>
    <row r="98" spans="1:20">
      <c r="A98" s="18" t="s">
        <v>16</v>
      </c>
      <c r="B98" s="18">
        <v>5337</v>
      </c>
      <c r="C98" s="18">
        <v>212.58</v>
      </c>
      <c r="D98" s="18">
        <v>11.95</v>
      </c>
      <c r="E98" s="19">
        <f t="shared" si="2"/>
        <v>200.63</v>
      </c>
      <c r="F98" s="18" t="s">
        <v>97</v>
      </c>
      <c r="G98" s="18">
        <v>3</v>
      </c>
      <c r="H98" s="18">
        <f t="shared" si="3"/>
        <v>601.89</v>
      </c>
      <c r="I98" s="30"/>
      <c r="J98" s="30"/>
      <c r="M98">
        <v>5183</v>
      </c>
      <c r="N98">
        <v>4.99</v>
      </c>
      <c r="Q98">
        <v>3609</v>
      </c>
      <c r="R98" t="s">
        <v>97</v>
      </c>
      <c r="S98">
        <v>798012.72</v>
      </c>
      <c r="T98">
        <v>1249705.09</v>
      </c>
    </row>
    <row r="99" spans="1:20">
      <c r="A99" s="18" t="s">
        <v>16</v>
      </c>
      <c r="B99" s="18">
        <v>5340</v>
      </c>
      <c r="C99" s="18">
        <v>367.5</v>
      </c>
      <c r="D99" s="18">
        <v>5.72</v>
      </c>
      <c r="E99" s="19">
        <f t="shared" si="2"/>
        <v>361.78</v>
      </c>
      <c r="F99" s="18" t="s">
        <v>97</v>
      </c>
      <c r="G99" s="18">
        <v>3</v>
      </c>
      <c r="H99" s="18">
        <f t="shared" si="3"/>
        <v>1085.34</v>
      </c>
      <c r="I99" s="30"/>
      <c r="J99" s="30"/>
      <c r="M99">
        <v>5347</v>
      </c>
      <c r="N99">
        <v>15.16</v>
      </c>
      <c r="Q99">
        <v>3618</v>
      </c>
      <c r="R99" t="s">
        <v>97</v>
      </c>
      <c r="S99">
        <v>6080569.44</v>
      </c>
      <c r="T99">
        <v>7132791.3</v>
      </c>
    </row>
    <row r="100" spans="1:20">
      <c r="A100" s="18" t="s">
        <v>16</v>
      </c>
      <c r="B100" s="18">
        <v>5342</v>
      </c>
      <c r="C100" s="18">
        <v>245.08</v>
      </c>
      <c r="D100" s="18">
        <v>0</v>
      </c>
      <c r="E100" s="19">
        <f t="shared" si="2"/>
        <v>245.08</v>
      </c>
      <c r="F100" s="18" t="s">
        <v>97</v>
      </c>
      <c r="G100" s="18">
        <v>3</v>
      </c>
      <c r="H100" s="18">
        <f t="shared" si="3"/>
        <v>735.24</v>
      </c>
      <c r="I100" s="30"/>
      <c r="J100" s="30"/>
      <c r="M100">
        <v>5348</v>
      </c>
      <c r="N100">
        <v>27.67</v>
      </c>
      <c r="Q100">
        <v>3632</v>
      </c>
      <c r="R100" t="s">
        <v>93</v>
      </c>
      <c r="S100">
        <v>7297572.23</v>
      </c>
      <c r="T100">
        <v>13093695.71</v>
      </c>
    </row>
    <row r="101" spans="1:20">
      <c r="A101" s="18" t="s">
        <v>17</v>
      </c>
      <c r="B101" s="18"/>
      <c r="C101" s="18">
        <v>7332.354</v>
      </c>
      <c r="D101" s="18"/>
      <c r="E101" s="19"/>
      <c r="F101" s="18"/>
      <c r="G101" s="18"/>
      <c r="H101" s="18"/>
      <c r="I101" s="30"/>
      <c r="J101" s="30"/>
      <c r="M101">
        <v>5349</v>
      </c>
      <c r="N101">
        <v>77.44</v>
      </c>
      <c r="Q101">
        <v>3633</v>
      </c>
      <c r="R101" t="s">
        <v>97</v>
      </c>
      <c r="S101">
        <v>6080569.44</v>
      </c>
      <c r="T101">
        <v>11032401.96</v>
      </c>
    </row>
    <row r="102" spans="1:20">
      <c r="A102" s="18" t="s">
        <v>17</v>
      </c>
      <c r="B102" s="18">
        <v>2789</v>
      </c>
      <c r="C102" s="18">
        <v>301.55</v>
      </c>
      <c r="D102" s="18">
        <v>0</v>
      </c>
      <c r="E102" s="19">
        <f t="shared" si="2"/>
        <v>301.55</v>
      </c>
      <c r="F102" s="18" t="s">
        <v>93</v>
      </c>
      <c r="G102" s="18">
        <v>4</v>
      </c>
      <c r="H102" s="18">
        <f t="shared" si="3"/>
        <v>1206.2</v>
      </c>
      <c r="I102" s="30"/>
      <c r="J102" s="30"/>
      <c r="M102">
        <v>5356</v>
      </c>
      <c r="N102">
        <v>46.64</v>
      </c>
      <c r="Q102">
        <v>3634</v>
      </c>
      <c r="R102" t="s">
        <v>97</v>
      </c>
      <c r="S102">
        <v>6080569.44</v>
      </c>
      <c r="T102">
        <v>9750734.37</v>
      </c>
    </row>
    <row r="103" spans="1:20">
      <c r="A103" s="18" t="s">
        <v>17</v>
      </c>
      <c r="B103" s="18">
        <v>3618</v>
      </c>
      <c r="C103" s="18">
        <v>372.38</v>
      </c>
      <c r="D103" s="18">
        <v>1.6</v>
      </c>
      <c r="E103" s="19">
        <f t="shared" si="2"/>
        <v>370.78</v>
      </c>
      <c r="F103" s="18" t="s">
        <v>97</v>
      </c>
      <c r="G103" s="18">
        <v>3</v>
      </c>
      <c r="H103" s="18">
        <f t="shared" si="3"/>
        <v>1112.34</v>
      </c>
      <c r="I103" s="30"/>
      <c r="J103" s="30"/>
      <c r="M103">
        <v>5357</v>
      </c>
      <c r="N103">
        <v>1.67</v>
      </c>
      <c r="Q103">
        <v>3636</v>
      </c>
      <c r="R103" t="s">
        <v>97</v>
      </c>
      <c r="S103">
        <v>6080569.44</v>
      </c>
      <c r="T103">
        <v>7859132.71</v>
      </c>
    </row>
    <row r="104" spans="1:20">
      <c r="A104" s="18" t="s">
        <v>17</v>
      </c>
      <c r="B104" s="18">
        <v>3632</v>
      </c>
      <c r="C104" s="18">
        <v>618.151</v>
      </c>
      <c r="D104" s="18">
        <v>93.011</v>
      </c>
      <c r="E104" s="19">
        <f t="shared" si="2"/>
        <v>525.14</v>
      </c>
      <c r="F104" s="18" t="s">
        <v>93</v>
      </c>
      <c r="G104" s="18">
        <v>4</v>
      </c>
      <c r="H104" s="18">
        <f t="shared" si="3"/>
        <v>2100.56</v>
      </c>
      <c r="I104" s="30"/>
      <c r="J104" s="30"/>
      <c r="L104" t="s">
        <v>18</v>
      </c>
      <c r="N104">
        <v>69.772</v>
      </c>
      <c r="Q104">
        <v>3652</v>
      </c>
      <c r="R104" t="s">
        <v>97</v>
      </c>
      <c r="S104">
        <v>6080569.44</v>
      </c>
      <c r="T104">
        <v>6244349.14</v>
      </c>
    </row>
    <row r="105" spans="1:20">
      <c r="A105" s="18" t="s">
        <v>17</v>
      </c>
      <c r="B105" s="18">
        <v>3633</v>
      </c>
      <c r="C105" s="18">
        <v>229.8</v>
      </c>
      <c r="D105" s="18">
        <v>34.04</v>
      </c>
      <c r="E105" s="19">
        <f t="shared" si="2"/>
        <v>195.76</v>
      </c>
      <c r="F105" s="18" t="s">
        <v>97</v>
      </c>
      <c r="G105" s="18">
        <v>3</v>
      </c>
      <c r="H105" s="18">
        <f t="shared" si="3"/>
        <v>587.28</v>
      </c>
      <c r="I105" s="30"/>
      <c r="J105" s="30"/>
      <c r="M105">
        <v>0</v>
      </c>
      <c r="N105">
        <v>24.762</v>
      </c>
      <c r="Q105">
        <v>3654</v>
      </c>
      <c r="R105" t="s">
        <v>97</v>
      </c>
      <c r="S105">
        <v>798012.72</v>
      </c>
      <c r="T105">
        <v>1065501.67</v>
      </c>
    </row>
    <row r="106" spans="1:20">
      <c r="A106" s="18" t="s">
        <v>17</v>
      </c>
      <c r="B106" s="18">
        <v>3634</v>
      </c>
      <c r="C106" s="18">
        <v>372.3</v>
      </c>
      <c r="D106" s="18">
        <v>23.11</v>
      </c>
      <c r="E106" s="19">
        <f t="shared" si="2"/>
        <v>349.19</v>
      </c>
      <c r="F106" s="18" t="s">
        <v>97</v>
      </c>
      <c r="G106" s="18">
        <v>3</v>
      </c>
      <c r="H106" s="18">
        <f t="shared" si="3"/>
        <v>1047.57</v>
      </c>
      <c r="I106" s="30"/>
      <c r="J106" s="30"/>
      <c r="M106">
        <v>4088</v>
      </c>
      <c r="N106">
        <v>2.98</v>
      </c>
      <c r="Q106">
        <v>3658</v>
      </c>
      <c r="R106" t="s">
        <v>93</v>
      </c>
      <c r="S106">
        <v>957711.15</v>
      </c>
      <c r="T106">
        <v>1622205</v>
      </c>
    </row>
    <row r="107" spans="1:20">
      <c r="A107" s="18" t="s">
        <v>17</v>
      </c>
      <c r="B107" s="18">
        <v>3636</v>
      </c>
      <c r="C107" s="18">
        <v>346.3</v>
      </c>
      <c r="D107" s="18">
        <v>39.71</v>
      </c>
      <c r="E107" s="19">
        <f t="shared" si="2"/>
        <v>306.59</v>
      </c>
      <c r="F107" s="18" t="s">
        <v>97</v>
      </c>
      <c r="G107" s="18">
        <v>3</v>
      </c>
      <c r="H107" s="18">
        <f t="shared" si="3"/>
        <v>919.77</v>
      </c>
      <c r="I107" s="30"/>
      <c r="J107" s="30"/>
      <c r="M107">
        <v>4858</v>
      </c>
      <c r="N107">
        <v>15.16</v>
      </c>
      <c r="Q107">
        <v>3662</v>
      </c>
      <c r="R107" t="s">
        <v>97</v>
      </c>
      <c r="S107">
        <v>6080569.44</v>
      </c>
      <c r="T107">
        <v>6232280</v>
      </c>
    </row>
    <row r="108" spans="1:20">
      <c r="A108" s="18" t="s">
        <v>17</v>
      </c>
      <c r="B108" s="18">
        <v>3652</v>
      </c>
      <c r="C108" s="18">
        <v>373.44</v>
      </c>
      <c r="D108" s="18">
        <v>5.83</v>
      </c>
      <c r="E108" s="19">
        <f t="shared" si="2"/>
        <v>367.61</v>
      </c>
      <c r="F108" s="18" t="s">
        <v>97</v>
      </c>
      <c r="G108" s="18">
        <v>3</v>
      </c>
      <c r="H108" s="18">
        <f t="shared" si="3"/>
        <v>1102.83</v>
      </c>
      <c r="I108" s="30"/>
      <c r="J108" s="30"/>
      <c r="M108">
        <v>4906</v>
      </c>
      <c r="N108">
        <v>11.08</v>
      </c>
      <c r="Q108">
        <v>4327</v>
      </c>
      <c r="R108" t="s">
        <v>93</v>
      </c>
      <c r="S108">
        <v>957711.15</v>
      </c>
      <c r="T108">
        <v>1774870.32</v>
      </c>
    </row>
    <row r="109" spans="1:20">
      <c r="A109" s="18" t="s">
        <v>17</v>
      </c>
      <c r="B109" s="18">
        <v>3662</v>
      </c>
      <c r="C109" s="18">
        <v>163.47</v>
      </c>
      <c r="D109" s="18">
        <v>7.61</v>
      </c>
      <c r="E109" s="19">
        <f t="shared" si="2"/>
        <v>155.86</v>
      </c>
      <c r="F109" s="18" t="s">
        <v>97</v>
      </c>
      <c r="G109" s="18">
        <v>3</v>
      </c>
      <c r="H109" s="18">
        <f t="shared" si="3"/>
        <v>467.58</v>
      </c>
      <c r="I109" s="30"/>
      <c r="J109" s="30"/>
      <c r="M109">
        <v>4948</v>
      </c>
      <c r="N109">
        <v>0.5</v>
      </c>
      <c r="Q109">
        <v>4409</v>
      </c>
      <c r="R109" t="s">
        <v>97</v>
      </c>
      <c r="S109">
        <v>6080569.44</v>
      </c>
      <c r="T109">
        <v>7078298.82</v>
      </c>
    </row>
    <row r="110" spans="1:20">
      <c r="A110" s="18" t="s">
        <v>17</v>
      </c>
      <c r="B110" s="18">
        <v>4409</v>
      </c>
      <c r="C110" s="18">
        <v>280.04</v>
      </c>
      <c r="D110" s="18">
        <v>0</v>
      </c>
      <c r="E110" s="19">
        <f t="shared" si="2"/>
        <v>280.04</v>
      </c>
      <c r="F110" s="18" t="s">
        <v>97</v>
      </c>
      <c r="G110" s="18">
        <v>3</v>
      </c>
      <c r="H110" s="18">
        <f t="shared" si="3"/>
        <v>840.12</v>
      </c>
      <c r="I110" s="30"/>
      <c r="J110" s="30"/>
      <c r="M110">
        <v>5300</v>
      </c>
      <c r="N110">
        <v>11.22</v>
      </c>
      <c r="Q110">
        <v>4487</v>
      </c>
      <c r="R110" t="s">
        <v>93</v>
      </c>
      <c r="S110">
        <v>7297572.23</v>
      </c>
      <c r="T110">
        <v>10252638.95</v>
      </c>
    </row>
    <row r="111" spans="1:20">
      <c r="A111" s="18" t="s">
        <v>17</v>
      </c>
      <c r="B111" s="18">
        <v>4487</v>
      </c>
      <c r="C111" s="18">
        <v>265.816</v>
      </c>
      <c r="D111" s="18">
        <v>49.39</v>
      </c>
      <c r="E111" s="19">
        <f t="shared" si="2"/>
        <v>216.426</v>
      </c>
      <c r="F111" s="18" t="s">
        <v>93</v>
      </c>
      <c r="G111" s="18">
        <v>4</v>
      </c>
      <c r="H111" s="18">
        <f t="shared" si="3"/>
        <v>865.704</v>
      </c>
      <c r="I111" s="30"/>
      <c r="J111" s="30"/>
      <c r="M111">
        <v>5309</v>
      </c>
      <c r="N111">
        <v>4.07</v>
      </c>
      <c r="Q111">
        <v>4656</v>
      </c>
      <c r="R111" t="s">
        <v>97</v>
      </c>
      <c r="S111">
        <v>6080569.44</v>
      </c>
      <c r="T111">
        <v>8826990.91</v>
      </c>
    </row>
    <row r="112" spans="1:20">
      <c r="A112" s="18" t="s">
        <v>17</v>
      </c>
      <c r="B112" s="18">
        <v>4656</v>
      </c>
      <c r="C112" s="18">
        <v>306.89</v>
      </c>
      <c r="D112" s="18">
        <v>91.805</v>
      </c>
      <c r="E112" s="19">
        <f t="shared" si="2"/>
        <v>215.085</v>
      </c>
      <c r="F112" s="18" t="s">
        <v>97</v>
      </c>
      <c r="G112" s="18">
        <v>3</v>
      </c>
      <c r="H112" s="18">
        <f t="shared" si="3"/>
        <v>645.255</v>
      </c>
      <c r="I112" s="30"/>
      <c r="J112" s="30"/>
      <c r="L112" t="s">
        <v>19</v>
      </c>
      <c r="N112">
        <v>410.439</v>
      </c>
      <c r="Q112">
        <v>4730</v>
      </c>
      <c r="R112" t="s">
        <v>97</v>
      </c>
      <c r="S112">
        <v>6080569.44</v>
      </c>
      <c r="T112">
        <v>7152426.4</v>
      </c>
    </row>
    <row r="113" spans="1:20">
      <c r="A113" s="18" t="s">
        <v>17</v>
      </c>
      <c r="B113" s="18">
        <v>4730</v>
      </c>
      <c r="C113" s="18">
        <v>322.31</v>
      </c>
      <c r="D113" s="18">
        <v>2.47</v>
      </c>
      <c r="E113" s="19">
        <f t="shared" si="2"/>
        <v>319.84</v>
      </c>
      <c r="F113" s="18" t="s">
        <v>97</v>
      </c>
      <c r="G113" s="18">
        <v>3</v>
      </c>
      <c r="H113" s="18">
        <f t="shared" si="3"/>
        <v>959.52</v>
      </c>
      <c r="I113" s="30"/>
      <c r="J113" s="30"/>
      <c r="M113">
        <v>0</v>
      </c>
      <c r="N113">
        <v>14.05</v>
      </c>
      <c r="Q113">
        <v>4889</v>
      </c>
      <c r="R113" t="s">
        <v>97</v>
      </c>
      <c r="S113">
        <v>6080569.44</v>
      </c>
      <c r="T113">
        <v>7806687.64</v>
      </c>
    </row>
    <row r="114" spans="1:20">
      <c r="A114" s="18" t="s">
        <v>17</v>
      </c>
      <c r="B114" s="18">
        <v>4889</v>
      </c>
      <c r="C114" s="18">
        <v>462.3</v>
      </c>
      <c r="D114" s="18">
        <v>127.92</v>
      </c>
      <c r="E114" s="19">
        <f t="shared" si="2"/>
        <v>334.38</v>
      </c>
      <c r="F114" s="18" t="s">
        <v>97</v>
      </c>
      <c r="G114" s="18">
        <v>3</v>
      </c>
      <c r="H114" s="18">
        <f t="shared" si="3"/>
        <v>1003.14</v>
      </c>
      <c r="I114" s="30"/>
      <c r="J114" s="30"/>
      <c r="M114">
        <v>135</v>
      </c>
      <c r="N114">
        <v>68.64</v>
      </c>
      <c r="Q114">
        <v>4890</v>
      </c>
      <c r="R114" t="s">
        <v>93</v>
      </c>
      <c r="S114">
        <v>7297572.23</v>
      </c>
      <c r="T114">
        <v>16010374.41</v>
      </c>
    </row>
    <row r="115" spans="1:20">
      <c r="A115" s="18" t="s">
        <v>17</v>
      </c>
      <c r="B115" s="18">
        <v>4890</v>
      </c>
      <c r="C115" s="18">
        <v>658.727</v>
      </c>
      <c r="D115" s="18">
        <v>26.079</v>
      </c>
      <c r="E115" s="19">
        <f t="shared" si="2"/>
        <v>632.648</v>
      </c>
      <c r="F115" s="18" t="s">
        <v>93</v>
      </c>
      <c r="G115" s="18">
        <v>4</v>
      </c>
      <c r="H115" s="18">
        <f t="shared" si="3"/>
        <v>2530.592</v>
      </c>
      <c r="I115" s="30"/>
      <c r="J115" s="30"/>
      <c r="M115">
        <v>136</v>
      </c>
      <c r="N115">
        <v>26.9</v>
      </c>
      <c r="Q115">
        <v>4973</v>
      </c>
      <c r="R115" t="s">
        <v>97</v>
      </c>
      <c r="S115">
        <v>6080569.44</v>
      </c>
      <c r="T115">
        <v>6349832.22</v>
      </c>
    </row>
    <row r="116" spans="1:20">
      <c r="A116" s="18" t="s">
        <v>17</v>
      </c>
      <c r="B116" s="18">
        <v>4973</v>
      </c>
      <c r="C116" s="18">
        <v>326.91</v>
      </c>
      <c r="D116" s="18">
        <v>0</v>
      </c>
      <c r="E116" s="19">
        <f t="shared" si="2"/>
        <v>326.91</v>
      </c>
      <c r="F116" s="18" t="s">
        <v>97</v>
      </c>
      <c r="G116" s="18">
        <v>3</v>
      </c>
      <c r="H116" s="18">
        <f t="shared" si="3"/>
        <v>980.73</v>
      </c>
      <c r="I116" s="30"/>
      <c r="J116" s="30"/>
      <c r="M116">
        <v>144</v>
      </c>
      <c r="N116">
        <v>8.94</v>
      </c>
      <c r="Q116">
        <v>5166</v>
      </c>
      <c r="R116" t="s">
        <v>93</v>
      </c>
      <c r="S116">
        <v>7297572.23</v>
      </c>
      <c r="T116">
        <v>9560463.75</v>
      </c>
    </row>
    <row r="117" spans="1:20">
      <c r="A117" s="18" t="s">
        <v>17</v>
      </c>
      <c r="B117" s="18">
        <v>5166</v>
      </c>
      <c r="C117" s="18">
        <v>448.38</v>
      </c>
      <c r="D117" s="18">
        <v>1.45</v>
      </c>
      <c r="E117" s="19">
        <f t="shared" si="2"/>
        <v>446.93</v>
      </c>
      <c r="F117" s="18" t="s">
        <v>93</v>
      </c>
      <c r="G117" s="18">
        <v>4</v>
      </c>
      <c r="H117" s="18">
        <f t="shared" si="3"/>
        <v>1787.72</v>
      </c>
      <c r="I117" s="30"/>
      <c r="J117" s="30"/>
      <c r="M117">
        <v>1152</v>
      </c>
      <c r="N117">
        <v>30.29</v>
      </c>
      <c r="Q117">
        <v>5167</v>
      </c>
      <c r="R117" t="s">
        <v>117</v>
      </c>
      <c r="S117">
        <v>4866018.9</v>
      </c>
      <c r="T117">
        <v>7196382</v>
      </c>
    </row>
    <row r="118" spans="1:20">
      <c r="A118" s="18" t="s">
        <v>17</v>
      </c>
      <c r="B118" s="18">
        <v>5167</v>
      </c>
      <c r="C118" s="18">
        <v>166.16</v>
      </c>
      <c r="D118" s="18">
        <v>19.73</v>
      </c>
      <c r="E118" s="19">
        <f t="shared" si="2"/>
        <v>146.43</v>
      </c>
      <c r="F118" s="18" t="s">
        <v>117</v>
      </c>
      <c r="G118" s="18">
        <v>2</v>
      </c>
      <c r="H118" s="18">
        <f t="shared" si="3"/>
        <v>292.86</v>
      </c>
      <c r="I118" s="30"/>
      <c r="J118" s="30"/>
      <c r="M118">
        <v>2378</v>
      </c>
      <c r="N118">
        <v>14.589</v>
      </c>
      <c r="Q118">
        <v>5183</v>
      </c>
      <c r="R118" t="s">
        <v>97</v>
      </c>
      <c r="S118">
        <v>6080569.44</v>
      </c>
      <c r="T118">
        <v>5789095.61</v>
      </c>
    </row>
    <row r="119" spans="1:20">
      <c r="A119" s="18" t="s">
        <v>17</v>
      </c>
      <c r="B119" s="18">
        <v>5183</v>
      </c>
      <c r="C119" s="18">
        <v>192.98</v>
      </c>
      <c r="D119" s="18">
        <v>4.99</v>
      </c>
      <c r="E119" s="19">
        <f t="shared" si="2"/>
        <v>187.99</v>
      </c>
      <c r="F119" s="18" t="s">
        <v>97</v>
      </c>
      <c r="G119" s="18">
        <v>3</v>
      </c>
      <c r="H119" s="18">
        <f t="shared" si="3"/>
        <v>563.97</v>
      </c>
      <c r="I119" s="30"/>
      <c r="J119" s="30"/>
      <c r="M119">
        <v>3250</v>
      </c>
      <c r="N119">
        <v>35.47</v>
      </c>
      <c r="Q119">
        <v>5253</v>
      </c>
      <c r="R119" t="s">
        <v>117</v>
      </c>
      <c r="S119">
        <v>638553.15</v>
      </c>
      <c r="T119">
        <v>495817.37</v>
      </c>
    </row>
    <row r="120" spans="1:20">
      <c r="A120" s="18" t="s">
        <v>17</v>
      </c>
      <c r="B120" s="18">
        <v>5346</v>
      </c>
      <c r="C120" s="18">
        <v>158.96</v>
      </c>
      <c r="D120" s="18">
        <v>0</v>
      </c>
      <c r="E120" s="19">
        <f t="shared" si="2"/>
        <v>158.96</v>
      </c>
      <c r="F120" s="18" t="s">
        <v>97</v>
      </c>
      <c r="G120" s="18">
        <v>3</v>
      </c>
      <c r="H120" s="18">
        <f t="shared" si="3"/>
        <v>476.88</v>
      </c>
      <c r="I120" s="30"/>
      <c r="J120" s="30"/>
      <c r="M120">
        <v>4302</v>
      </c>
      <c r="N120">
        <v>4.36</v>
      </c>
      <c r="Q120">
        <v>5346</v>
      </c>
      <c r="R120" t="s">
        <v>97</v>
      </c>
      <c r="S120">
        <v>6080569.44</v>
      </c>
      <c r="T120">
        <v>4865849.47</v>
      </c>
    </row>
    <row r="121" spans="1:20">
      <c r="A121" s="18" t="s">
        <v>17</v>
      </c>
      <c r="B121" s="18">
        <v>5347</v>
      </c>
      <c r="C121" s="18">
        <v>305.62</v>
      </c>
      <c r="D121" s="18">
        <v>15.16</v>
      </c>
      <c r="E121" s="19">
        <f t="shared" si="2"/>
        <v>290.46</v>
      </c>
      <c r="F121" s="18" t="s">
        <v>97</v>
      </c>
      <c r="G121" s="18">
        <v>3</v>
      </c>
      <c r="H121" s="18">
        <f t="shared" si="3"/>
        <v>871.38</v>
      </c>
      <c r="I121" s="30"/>
      <c r="J121" s="30"/>
      <c r="M121">
        <v>4315</v>
      </c>
      <c r="N121">
        <v>41</v>
      </c>
      <c r="Q121">
        <v>5347</v>
      </c>
      <c r="R121" t="s">
        <v>97</v>
      </c>
      <c r="S121">
        <v>6080569.44</v>
      </c>
      <c r="T121">
        <v>5332736.2</v>
      </c>
    </row>
    <row r="122" spans="1:20">
      <c r="A122" s="18" t="s">
        <v>17</v>
      </c>
      <c r="B122" s="18">
        <v>5348</v>
      </c>
      <c r="C122" s="18">
        <v>235.71</v>
      </c>
      <c r="D122" s="18">
        <v>27.67</v>
      </c>
      <c r="E122" s="19">
        <f t="shared" si="2"/>
        <v>208.04</v>
      </c>
      <c r="F122" s="18" t="s">
        <v>97</v>
      </c>
      <c r="G122" s="18">
        <v>3</v>
      </c>
      <c r="H122" s="18">
        <f t="shared" si="3"/>
        <v>624.12</v>
      </c>
      <c r="I122" s="30"/>
      <c r="J122" s="30"/>
      <c r="M122">
        <v>4640</v>
      </c>
      <c r="N122">
        <v>80.56</v>
      </c>
      <c r="Q122">
        <v>5348</v>
      </c>
      <c r="R122" t="s">
        <v>97</v>
      </c>
      <c r="S122">
        <v>6080569.44</v>
      </c>
      <c r="T122">
        <v>5167030.13</v>
      </c>
    </row>
    <row r="123" spans="1:20">
      <c r="A123" s="18" t="s">
        <v>17</v>
      </c>
      <c r="B123" s="18">
        <v>5349</v>
      </c>
      <c r="C123" s="18">
        <v>181.11</v>
      </c>
      <c r="D123" s="18">
        <v>77.44</v>
      </c>
      <c r="E123" s="19">
        <f t="shared" si="2"/>
        <v>103.67</v>
      </c>
      <c r="F123" s="18" t="s">
        <v>97</v>
      </c>
      <c r="G123" s="18">
        <v>3</v>
      </c>
      <c r="H123" s="18">
        <f t="shared" si="3"/>
        <v>311.01</v>
      </c>
      <c r="I123" s="30"/>
      <c r="J123" s="30"/>
      <c r="M123">
        <v>5174</v>
      </c>
      <c r="N123">
        <v>8.9</v>
      </c>
      <c r="Q123">
        <v>5349</v>
      </c>
      <c r="R123" t="s">
        <v>97</v>
      </c>
      <c r="S123">
        <v>6080569.44</v>
      </c>
      <c r="T123">
        <v>8634070.7</v>
      </c>
    </row>
    <row r="124" spans="1:20">
      <c r="A124" s="18" t="s">
        <v>17</v>
      </c>
      <c r="B124" s="18">
        <v>5356</v>
      </c>
      <c r="C124" s="18">
        <v>45.74</v>
      </c>
      <c r="D124" s="18">
        <v>46.64</v>
      </c>
      <c r="E124" s="19">
        <f t="shared" si="2"/>
        <v>-0.899999999999999</v>
      </c>
      <c r="F124" s="18" t="s">
        <v>97</v>
      </c>
      <c r="G124" s="18">
        <v>3</v>
      </c>
      <c r="H124" s="18">
        <f t="shared" si="3"/>
        <v>-2.7</v>
      </c>
      <c r="I124" s="30"/>
      <c r="J124" s="30"/>
      <c r="M124">
        <v>5188</v>
      </c>
      <c r="N124">
        <v>36.94</v>
      </c>
      <c r="Q124">
        <v>5356</v>
      </c>
      <c r="R124" t="s">
        <v>97</v>
      </c>
      <c r="S124">
        <v>6080569.44</v>
      </c>
      <c r="T124">
        <v>6015181.75</v>
      </c>
    </row>
    <row r="125" spans="1:20">
      <c r="A125" s="18" t="s">
        <v>17</v>
      </c>
      <c r="B125" s="18">
        <v>5357</v>
      </c>
      <c r="C125" s="18">
        <v>197.31</v>
      </c>
      <c r="D125" s="18">
        <v>1.67</v>
      </c>
      <c r="E125" s="19">
        <f t="shared" si="2"/>
        <v>195.64</v>
      </c>
      <c r="F125" s="18" t="s">
        <v>97</v>
      </c>
      <c r="G125" s="18">
        <v>3</v>
      </c>
      <c r="H125" s="18">
        <f t="shared" si="3"/>
        <v>586.92</v>
      </c>
      <c r="I125" s="30"/>
      <c r="J125" s="30"/>
      <c r="M125">
        <v>5207</v>
      </c>
      <c r="N125">
        <v>37.06</v>
      </c>
      <c r="Q125">
        <v>5357</v>
      </c>
      <c r="R125" t="s">
        <v>97</v>
      </c>
      <c r="S125">
        <v>6080569.44</v>
      </c>
      <c r="T125">
        <v>6229401.84</v>
      </c>
    </row>
    <row r="126" spans="1:20">
      <c r="A126" s="18" t="s">
        <v>18</v>
      </c>
      <c r="B126" s="18"/>
      <c r="C126" s="18">
        <v>3380.87</v>
      </c>
      <c r="D126" s="18"/>
      <c r="E126" s="19"/>
      <c r="F126" s="18"/>
      <c r="G126" s="18"/>
      <c r="H126" s="18"/>
      <c r="I126" s="30"/>
      <c r="J126" s="30"/>
      <c r="M126">
        <v>5293</v>
      </c>
      <c r="N126">
        <v>0.67</v>
      </c>
      <c r="P126" t="s">
        <v>18</v>
      </c>
      <c r="Q126">
        <v>4022</v>
      </c>
      <c r="R126" t="s">
        <v>93</v>
      </c>
      <c r="S126">
        <v>1920495.44</v>
      </c>
      <c r="T126">
        <v>2087643.98</v>
      </c>
    </row>
    <row r="127" spans="1:20">
      <c r="A127" s="18" t="s">
        <v>18</v>
      </c>
      <c r="B127" s="18">
        <v>4858</v>
      </c>
      <c r="C127" s="18">
        <v>676.5</v>
      </c>
      <c r="D127" s="18">
        <v>15.16</v>
      </c>
      <c r="E127" s="19">
        <f t="shared" si="2"/>
        <v>661.34</v>
      </c>
      <c r="F127" s="18" t="s">
        <v>97</v>
      </c>
      <c r="G127" s="18">
        <v>3</v>
      </c>
      <c r="H127" s="18">
        <f t="shared" si="3"/>
        <v>1984.02</v>
      </c>
      <c r="I127" s="30"/>
      <c r="J127" s="30"/>
      <c r="M127">
        <v>5301</v>
      </c>
      <c r="N127">
        <v>2.07</v>
      </c>
      <c r="Q127">
        <v>4858</v>
      </c>
      <c r="R127" t="s">
        <v>97</v>
      </c>
      <c r="S127">
        <v>8832343.78</v>
      </c>
      <c r="T127">
        <v>9934278.63</v>
      </c>
    </row>
    <row r="128" spans="1:20">
      <c r="A128" s="18" t="s">
        <v>18</v>
      </c>
      <c r="B128" s="18">
        <v>4906</v>
      </c>
      <c r="C128" s="18">
        <v>256.32</v>
      </c>
      <c r="D128" s="18">
        <v>11.08</v>
      </c>
      <c r="E128" s="19">
        <f t="shared" si="2"/>
        <v>245.24</v>
      </c>
      <c r="F128" s="18" t="s">
        <v>97</v>
      </c>
      <c r="G128" s="18">
        <v>3</v>
      </c>
      <c r="H128" s="18">
        <f t="shared" si="3"/>
        <v>735.72</v>
      </c>
      <c r="I128" s="30"/>
      <c r="J128" s="30"/>
      <c r="L128" t="s">
        <v>20</v>
      </c>
      <c r="N128">
        <v>342.68</v>
      </c>
      <c r="Q128">
        <v>4906</v>
      </c>
      <c r="R128" t="s">
        <v>97</v>
      </c>
      <c r="S128">
        <v>8832343.78</v>
      </c>
      <c r="T128">
        <v>6516153.03</v>
      </c>
    </row>
    <row r="129" spans="1:20">
      <c r="A129" s="18" t="s">
        <v>18</v>
      </c>
      <c r="B129" s="18">
        <v>4948</v>
      </c>
      <c r="C129" s="18">
        <v>311.78</v>
      </c>
      <c r="D129" s="18">
        <v>0.5</v>
      </c>
      <c r="E129" s="19">
        <f t="shared" si="2"/>
        <v>311.28</v>
      </c>
      <c r="F129" s="18" t="s">
        <v>93</v>
      </c>
      <c r="G129" s="18">
        <v>4</v>
      </c>
      <c r="H129" s="18">
        <f t="shared" si="3"/>
        <v>1245.12</v>
      </c>
      <c r="I129" s="30"/>
      <c r="J129" s="30"/>
      <c r="M129">
        <v>136</v>
      </c>
      <c r="N129">
        <v>2</v>
      </c>
      <c r="Q129">
        <v>4948</v>
      </c>
      <c r="R129" t="s">
        <v>93</v>
      </c>
      <c r="S129">
        <v>10599872.98</v>
      </c>
      <c r="T129">
        <v>8248602.77</v>
      </c>
    </row>
    <row r="130" spans="1:20">
      <c r="A130" s="18" t="s">
        <v>18</v>
      </c>
      <c r="B130" s="18">
        <v>5001</v>
      </c>
      <c r="C130" s="18">
        <v>519.26</v>
      </c>
      <c r="D130" s="18">
        <v>0</v>
      </c>
      <c r="E130" s="19">
        <f t="shared" si="2"/>
        <v>519.26</v>
      </c>
      <c r="F130" s="18" t="s">
        <v>97</v>
      </c>
      <c r="G130" s="18">
        <v>3</v>
      </c>
      <c r="H130" s="18">
        <f t="shared" si="3"/>
        <v>1557.78</v>
      </c>
      <c r="I130" s="30"/>
      <c r="J130" s="30"/>
      <c r="M130">
        <v>3080</v>
      </c>
      <c r="N130">
        <v>7.17</v>
      </c>
      <c r="Q130">
        <v>5001</v>
      </c>
      <c r="R130" t="s">
        <v>97</v>
      </c>
      <c r="S130">
        <v>8832343.78</v>
      </c>
      <c r="T130">
        <v>11143240.84</v>
      </c>
    </row>
    <row r="131" spans="1:20">
      <c r="A131" s="18" t="s">
        <v>18</v>
      </c>
      <c r="B131" s="18">
        <v>5067</v>
      </c>
      <c r="C131" s="18">
        <v>360.58</v>
      </c>
      <c r="D131" s="18">
        <v>0</v>
      </c>
      <c r="E131" s="19">
        <f t="shared" si="2"/>
        <v>360.58</v>
      </c>
      <c r="F131" s="18" t="s">
        <v>93</v>
      </c>
      <c r="G131" s="18">
        <v>4</v>
      </c>
      <c r="H131" s="18">
        <f t="shared" si="3"/>
        <v>1442.32</v>
      </c>
      <c r="I131" s="30"/>
      <c r="J131" s="30"/>
      <c r="M131">
        <v>3250</v>
      </c>
      <c r="N131">
        <v>13.36</v>
      </c>
      <c r="Q131">
        <v>5067</v>
      </c>
      <c r="R131" t="s">
        <v>93</v>
      </c>
      <c r="S131">
        <v>10599872.98</v>
      </c>
      <c r="T131">
        <v>12320345.37</v>
      </c>
    </row>
    <row r="132" spans="1:20">
      <c r="A132" s="18" t="s">
        <v>18</v>
      </c>
      <c r="B132" s="18">
        <v>5300</v>
      </c>
      <c r="C132" s="18">
        <v>192.44</v>
      </c>
      <c r="D132" s="18">
        <v>11.22</v>
      </c>
      <c r="E132" s="19">
        <f t="shared" si="2"/>
        <v>181.22</v>
      </c>
      <c r="F132" s="18" t="s">
        <v>117</v>
      </c>
      <c r="G132" s="18">
        <v>2</v>
      </c>
      <c r="H132" s="18">
        <f t="shared" si="3"/>
        <v>362.44</v>
      </c>
      <c r="I132" s="30"/>
      <c r="J132" s="30"/>
      <c r="M132">
        <v>3552</v>
      </c>
      <c r="N132">
        <v>7.25</v>
      </c>
      <c r="Q132">
        <v>5097</v>
      </c>
      <c r="R132" t="s">
        <v>97</v>
      </c>
      <c r="S132">
        <v>1600253.13</v>
      </c>
      <c r="T132">
        <v>2435915.08</v>
      </c>
    </row>
    <row r="133" spans="1:20">
      <c r="A133" s="18" t="s">
        <v>18</v>
      </c>
      <c r="B133" s="18">
        <v>5301</v>
      </c>
      <c r="C133" s="18">
        <v>295.97</v>
      </c>
      <c r="D133" s="18">
        <v>2.07</v>
      </c>
      <c r="E133" s="19">
        <f t="shared" ref="E133:E196" si="4">C133-D133</f>
        <v>293.9</v>
      </c>
      <c r="F133" s="18" t="s">
        <v>117</v>
      </c>
      <c r="G133" s="18">
        <v>2</v>
      </c>
      <c r="H133" s="18">
        <f t="shared" si="3"/>
        <v>587.8</v>
      </c>
      <c r="I133" s="30"/>
      <c r="J133" s="30"/>
      <c r="M133">
        <v>3554</v>
      </c>
      <c r="N133">
        <v>34.25</v>
      </c>
      <c r="Q133">
        <v>5261</v>
      </c>
      <c r="R133" t="s">
        <v>97</v>
      </c>
      <c r="S133">
        <v>1600253.13</v>
      </c>
      <c r="T133">
        <v>1842101.37</v>
      </c>
    </row>
    <row r="134" spans="1:20">
      <c r="A134" s="18" t="s">
        <v>18</v>
      </c>
      <c r="B134" s="18">
        <v>5329</v>
      </c>
      <c r="C134" s="18">
        <v>184.38</v>
      </c>
      <c r="D134" s="18">
        <v>0</v>
      </c>
      <c r="E134" s="19">
        <f t="shared" si="4"/>
        <v>184.38</v>
      </c>
      <c r="F134" s="18" t="s">
        <v>97</v>
      </c>
      <c r="G134" s="18">
        <v>3</v>
      </c>
      <c r="H134" s="18">
        <f t="shared" ref="H134:H197" si="5">E134*G134</f>
        <v>553.14</v>
      </c>
      <c r="I134" s="30"/>
      <c r="J134" s="30"/>
      <c r="M134">
        <v>3967</v>
      </c>
      <c r="N134">
        <v>72.62</v>
      </c>
      <c r="Q134">
        <v>5300</v>
      </c>
      <c r="R134" t="s">
        <v>117</v>
      </c>
      <c r="S134">
        <v>7067320.69</v>
      </c>
      <c r="T134">
        <v>7634219.25</v>
      </c>
    </row>
    <row r="135" spans="1:20">
      <c r="A135" s="18" t="s">
        <v>18</v>
      </c>
      <c r="B135" s="18">
        <v>5330</v>
      </c>
      <c r="C135" s="18">
        <v>266.82</v>
      </c>
      <c r="D135" s="18">
        <v>0</v>
      </c>
      <c r="E135" s="19">
        <f t="shared" si="4"/>
        <v>266.82</v>
      </c>
      <c r="F135" s="18" t="s">
        <v>97</v>
      </c>
      <c r="G135" s="18">
        <v>3</v>
      </c>
      <c r="H135" s="18">
        <f t="shared" si="5"/>
        <v>800.46</v>
      </c>
      <c r="I135" s="30"/>
      <c r="J135" s="30"/>
      <c r="M135">
        <v>4088</v>
      </c>
      <c r="N135">
        <v>11.12</v>
      </c>
      <c r="Q135">
        <v>5301</v>
      </c>
      <c r="R135" t="s">
        <v>117</v>
      </c>
      <c r="S135">
        <v>7067320.69</v>
      </c>
      <c r="T135">
        <v>8655969.21</v>
      </c>
    </row>
    <row r="136" spans="1:20">
      <c r="A136" s="18" t="s">
        <v>18</v>
      </c>
      <c r="B136" s="18">
        <v>5331</v>
      </c>
      <c r="C136" s="18">
        <v>316.82</v>
      </c>
      <c r="D136" s="18">
        <v>0</v>
      </c>
      <c r="E136" s="19">
        <f t="shared" si="4"/>
        <v>316.82</v>
      </c>
      <c r="F136" s="18" t="s">
        <v>97</v>
      </c>
      <c r="G136" s="18">
        <v>3</v>
      </c>
      <c r="H136" s="18">
        <f t="shared" si="5"/>
        <v>950.46</v>
      </c>
      <c r="I136" s="30"/>
      <c r="J136" s="30"/>
      <c r="M136">
        <v>4315</v>
      </c>
      <c r="N136">
        <v>19.51</v>
      </c>
      <c r="Q136">
        <v>5329</v>
      </c>
      <c r="R136" t="s">
        <v>97</v>
      </c>
      <c r="S136">
        <v>8832343.78</v>
      </c>
      <c r="T136">
        <v>7397844.73</v>
      </c>
    </row>
    <row r="137" spans="1:20">
      <c r="A137" s="18" t="s">
        <v>19</v>
      </c>
      <c r="B137" s="18"/>
      <c r="C137" s="18">
        <v>4946.605</v>
      </c>
      <c r="D137" s="18"/>
      <c r="E137" s="19"/>
      <c r="F137" s="18"/>
      <c r="G137" s="18"/>
      <c r="H137" s="18"/>
      <c r="I137" s="30"/>
      <c r="J137" s="30"/>
      <c r="M137">
        <v>4589</v>
      </c>
      <c r="N137">
        <v>15.73</v>
      </c>
      <c r="Q137">
        <v>5330</v>
      </c>
      <c r="R137" t="s">
        <v>97</v>
      </c>
      <c r="S137">
        <v>8832343.78</v>
      </c>
      <c r="T137">
        <v>6261420.61</v>
      </c>
    </row>
    <row r="138" spans="1:20">
      <c r="A138" s="18" t="s">
        <v>19</v>
      </c>
      <c r="B138" s="18">
        <v>118</v>
      </c>
      <c r="C138" s="18">
        <v>204.21</v>
      </c>
      <c r="D138" s="18">
        <v>0</v>
      </c>
      <c r="E138" s="19">
        <f t="shared" si="4"/>
        <v>204.21</v>
      </c>
      <c r="F138" s="18" t="s">
        <v>97</v>
      </c>
      <c r="G138" s="18">
        <v>3</v>
      </c>
      <c r="H138" s="18">
        <f t="shared" si="5"/>
        <v>612.63</v>
      </c>
      <c r="I138" s="30"/>
      <c r="J138" s="30"/>
      <c r="M138">
        <v>4640</v>
      </c>
      <c r="N138">
        <v>8.64</v>
      </c>
      <c r="Q138">
        <v>5331</v>
      </c>
      <c r="R138" t="s">
        <v>97</v>
      </c>
      <c r="S138">
        <v>8832343.78</v>
      </c>
      <c r="T138">
        <v>7055963.19</v>
      </c>
    </row>
    <row r="139" spans="1:20">
      <c r="A139" s="18" t="s">
        <v>19</v>
      </c>
      <c r="B139" s="18">
        <v>135</v>
      </c>
      <c r="C139" s="18">
        <v>416.427</v>
      </c>
      <c r="D139" s="18">
        <v>68.64</v>
      </c>
      <c r="E139" s="19">
        <f t="shared" si="4"/>
        <v>347.787</v>
      </c>
      <c r="F139" s="18" t="s">
        <v>93</v>
      </c>
      <c r="G139" s="18">
        <v>4</v>
      </c>
      <c r="H139" s="18">
        <f t="shared" si="5"/>
        <v>1391.148</v>
      </c>
      <c r="I139" s="30"/>
      <c r="J139" s="30"/>
      <c r="M139">
        <v>4672</v>
      </c>
      <c r="N139">
        <v>23.39</v>
      </c>
      <c r="P139" t="s">
        <v>19</v>
      </c>
      <c r="Q139">
        <v>81</v>
      </c>
      <c r="R139" t="s">
        <v>97</v>
      </c>
      <c r="S139">
        <v>1359898.41</v>
      </c>
      <c r="T139">
        <v>1885880.78</v>
      </c>
    </row>
    <row r="140" spans="1:20">
      <c r="A140" s="18" t="s">
        <v>19</v>
      </c>
      <c r="B140" s="18">
        <v>136</v>
      </c>
      <c r="C140" s="18">
        <v>558.25</v>
      </c>
      <c r="D140" s="18">
        <v>26.9</v>
      </c>
      <c r="E140" s="19">
        <f t="shared" si="4"/>
        <v>531.35</v>
      </c>
      <c r="F140" s="18" t="s">
        <v>97</v>
      </c>
      <c r="G140" s="18">
        <v>3</v>
      </c>
      <c r="H140" s="18">
        <f t="shared" si="5"/>
        <v>1594.05</v>
      </c>
      <c r="I140" s="30"/>
      <c r="J140" s="30"/>
      <c r="M140">
        <v>4987</v>
      </c>
      <c r="N140">
        <v>35.41</v>
      </c>
      <c r="Q140">
        <v>118</v>
      </c>
      <c r="R140" t="s">
        <v>97</v>
      </c>
      <c r="S140">
        <v>11438680.82</v>
      </c>
      <c r="T140">
        <v>6430421.99</v>
      </c>
    </row>
    <row r="141" spans="1:20">
      <c r="A141" s="18" t="s">
        <v>19</v>
      </c>
      <c r="B141" s="18">
        <v>144</v>
      </c>
      <c r="C141" s="18">
        <v>637.69</v>
      </c>
      <c r="D141" s="18">
        <v>8.94</v>
      </c>
      <c r="E141" s="19">
        <f t="shared" si="4"/>
        <v>628.75</v>
      </c>
      <c r="F141" s="18" t="s">
        <v>97</v>
      </c>
      <c r="G141" s="18">
        <v>3</v>
      </c>
      <c r="H141" s="18">
        <f t="shared" si="5"/>
        <v>1886.25</v>
      </c>
      <c r="M141">
        <v>5101</v>
      </c>
      <c r="N141">
        <v>22.65</v>
      </c>
      <c r="Q141">
        <v>135</v>
      </c>
      <c r="R141" t="s">
        <v>93</v>
      </c>
      <c r="S141">
        <v>13728109.83</v>
      </c>
      <c r="T141">
        <v>12944711.49</v>
      </c>
    </row>
    <row r="142" spans="1:20">
      <c r="A142" s="18" t="s">
        <v>19</v>
      </c>
      <c r="B142" s="18">
        <v>1152</v>
      </c>
      <c r="C142" s="18">
        <v>633.46</v>
      </c>
      <c r="D142" s="18">
        <v>30.29</v>
      </c>
      <c r="E142" s="19">
        <f t="shared" si="4"/>
        <v>603.17</v>
      </c>
      <c r="F142" s="18" t="s">
        <v>93</v>
      </c>
      <c r="G142" s="18">
        <v>4</v>
      </c>
      <c r="H142" s="18">
        <f t="shared" si="5"/>
        <v>2412.68</v>
      </c>
      <c r="M142">
        <v>5207</v>
      </c>
      <c r="N142">
        <v>21.77</v>
      </c>
      <c r="Q142">
        <v>136</v>
      </c>
      <c r="R142" t="s">
        <v>97</v>
      </c>
      <c r="S142">
        <v>11438680.82</v>
      </c>
      <c r="T142">
        <v>10493165.39</v>
      </c>
    </row>
    <row r="143" spans="1:20">
      <c r="A143" s="18" t="s">
        <v>19</v>
      </c>
      <c r="B143" s="18">
        <v>2378</v>
      </c>
      <c r="C143" s="18">
        <v>357.5</v>
      </c>
      <c r="D143" s="18">
        <v>14.589</v>
      </c>
      <c r="E143" s="19">
        <f t="shared" si="4"/>
        <v>342.911</v>
      </c>
      <c r="F143" s="18" t="s">
        <v>93</v>
      </c>
      <c r="G143" s="18">
        <v>4</v>
      </c>
      <c r="H143" s="18">
        <f t="shared" si="5"/>
        <v>1371.644</v>
      </c>
      <c r="M143">
        <v>5229</v>
      </c>
      <c r="N143">
        <v>47.81</v>
      </c>
      <c r="Q143">
        <v>144</v>
      </c>
      <c r="R143" t="s">
        <v>97</v>
      </c>
      <c r="S143">
        <v>11438680.82</v>
      </c>
      <c r="T143">
        <v>15960988.13</v>
      </c>
    </row>
    <row r="144" spans="1:20">
      <c r="A144" s="18" t="s">
        <v>19</v>
      </c>
      <c r="B144" s="18">
        <v>4302</v>
      </c>
      <c r="C144" s="18">
        <v>412.94</v>
      </c>
      <c r="D144" s="18">
        <v>4.36</v>
      </c>
      <c r="E144" s="19">
        <f t="shared" si="4"/>
        <v>408.58</v>
      </c>
      <c r="F144" s="18" t="s">
        <v>97</v>
      </c>
      <c r="G144" s="18">
        <v>3</v>
      </c>
      <c r="H144" s="18">
        <f t="shared" si="5"/>
        <v>1225.74</v>
      </c>
      <c r="L144" t="s">
        <v>21</v>
      </c>
      <c r="N144">
        <v>567.55</v>
      </c>
      <c r="Q144">
        <v>1152</v>
      </c>
      <c r="R144" t="s">
        <v>93</v>
      </c>
      <c r="S144">
        <v>13728109.83</v>
      </c>
      <c r="T144">
        <v>12433609.61</v>
      </c>
    </row>
    <row r="145" spans="1:20">
      <c r="A145" s="18" t="s">
        <v>19</v>
      </c>
      <c r="B145" s="18">
        <v>4640</v>
      </c>
      <c r="C145" s="18">
        <v>289.9</v>
      </c>
      <c r="D145" s="18">
        <v>80.56</v>
      </c>
      <c r="E145" s="19">
        <f t="shared" si="4"/>
        <v>209.34</v>
      </c>
      <c r="F145" s="18" t="s">
        <v>97</v>
      </c>
      <c r="G145" s="18">
        <v>3</v>
      </c>
      <c r="H145" s="18">
        <f t="shared" si="5"/>
        <v>628.02</v>
      </c>
      <c r="M145">
        <v>2700</v>
      </c>
      <c r="N145">
        <v>56.3</v>
      </c>
      <c r="Q145">
        <v>1434</v>
      </c>
      <c r="R145" t="s">
        <v>93</v>
      </c>
      <c r="S145">
        <v>1632040.78</v>
      </c>
      <c r="T145">
        <v>1735186.23</v>
      </c>
    </row>
    <row r="146" spans="1:20">
      <c r="A146" s="18" t="s">
        <v>19</v>
      </c>
      <c r="B146" s="18">
        <v>5174</v>
      </c>
      <c r="C146" s="18">
        <v>427.14</v>
      </c>
      <c r="D146" s="18">
        <v>8.9</v>
      </c>
      <c r="E146" s="19">
        <f t="shared" si="4"/>
        <v>418.24</v>
      </c>
      <c r="F146" s="18" t="s">
        <v>97</v>
      </c>
      <c r="G146" s="18">
        <v>3</v>
      </c>
      <c r="H146" s="18">
        <f t="shared" si="5"/>
        <v>1254.72</v>
      </c>
      <c r="M146">
        <v>2707</v>
      </c>
      <c r="N146">
        <v>10.15</v>
      </c>
      <c r="Q146">
        <v>1616</v>
      </c>
      <c r="R146" t="s">
        <v>97</v>
      </c>
      <c r="S146">
        <v>1359898.41</v>
      </c>
      <c r="T146">
        <v>1479869.27</v>
      </c>
    </row>
    <row r="147" spans="1:20">
      <c r="A147" s="18" t="s">
        <v>19</v>
      </c>
      <c r="B147" s="18">
        <v>5188</v>
      </c>
      <c r="C147" s="18">
        <v>341.71</v>
      </c>
      <c r="D147" s="18">
        <v>36.94</v>
      </c>
      <c r="E147" s="19">
        <f t="shared" si="4"/>
        <v>304.77</v>
      </c>
      <c r="F147" s="18" t="s">
        <v>97</v>
      </c>
      <c r="G147" s="18">
        <v>3</v>
      </c>
      <c r="H147" s="18">
        <f t="shared" si="5"/>
        <v>914.31</v>
      </c>
      <c r="M147">
        <v>2709</v>
      </c>
      <c r="N147">
        <v>114.81</v>
      </c>
      <c r="Q147">
        <v>2378</v>
      </c>
      <c r="R147" t="s">
        <v>93</v>
      </c>
      <c r="S147">
        <v>13728109.83</v>
      </c>
      <c r="T147">
        <v>14252399.42</v>
      </c>
    </row>
    <row r="148" spans="1:20">
      <c r="A148" s="18" t="s">
        <v>19</v>
      </c>
      <c r="B148" s="22">
        <v>5196</v>
      </c>
      <c r="C148" s="22">
        <v>260.738</v>
      </c>
      <c r="D148" s="18">
        <v>0</v>
      </c>
      <c r="E148" s="19">
        <f t="shared" si="4"/>
        <v>260.738</v>
      </c>
      <c r="F148" s="18" t="s">
        <v>117</v>
      </c>
      <c r="G148" s="18">
        <v>2</v>
      </c>
      <c r="H148" s="18">
        <f t="shared" si="5"/>
        <v>521.476</v>
      </c>
      <c r="M148">
        <v>2726</v>
      </c>
      <c r="N148">
        <v>4.73</v>
      </c>
      <c r="Q148">
        <v>4078</v>
      </c>
      <c r="R148" t="s">
        <v>117</v>
      </c>
      <c r="S148">
        <v>1088163.2</v>
      </c>
      <c r="T148">
        <v>1289111.41</v>
      </c>
    </row>
    <row r="149" spans="1:20">
      <c r="A149" s="18" t="s">
        <v>19</v>
      </c>
      <c r="B149" s="22">
        <v>5207</v>
      </c>
      <c r="C149" s="22">
        <v>406.64</v>
      </c>
      <c r="D149" s="18">
        <v>37.06</v>
      </c>
      <c r="E149" s="19">
        <f t="shared" si="4"/>
        <v>369.58</v>
      </c>
      <c r="F149" s="18" t="s">
        <v>97</v>
      </c>
      <c r="G149" s="18">
        <v>3</v>
      </c>
      <c r="H149" s="18">
        <f t="shared" si="5"/>
        <v>1108.74</v>
      </c>
      <c r="M149">
        <v>2793</v>
      </c>
      <c r="N149">
        <v>33.81</v>
      </c>
      <c r="Q149">
        <v>4302</v>
      </c>
      <c r="R149" t="s">
        <v>97</v>
      </c>
      <c r="S149">
        <v>11438680.82</v>
      </c>
      <c r="T149">
        <v>11993703.57</v>
      </c>
    </row>
    <row r="150" spans="1:20">
      <c r="A150" s="22" t="s">
        <v>20</v>
      </c>
      <c r="B150" s="22"/>
      <c r="C150" s="22">
        <v>6276.914</v>
      </c>
      <c r="D150" s="18"/>
      <c r="E150" s="19"/>
      <c r="F150" s="18"/>
      <c r="G150" s="18"/>
      <c r="H150" s="18"/>
      <c r="M150">
        <v>4192</v>
      </c>
      <c r="N150">
        <v>11.93</v>
      </c>
      <c r="Q150">
        <v>4640</v>
      </c>
      <c r="R150" t="s">
        <v>97</v>
      </c>
      <c r="S150">
        <v>11438680.82</v>
      </c>
      <c r="T150">
        <v>9100550.07</v>
      </c>
    </row>
    <row r="151" spans="1:20">
      <c r="A151" s="22" t="s">
        <v>20</v>
      </c>
      <c r="B151" s="22">
        <v>799</v>
      </c>
      <c r="C151" s="22">
        <v>285.19</v>
      </c>
      <c r="D151" s="18">
        <v>0</v>
      </c>
      <c r="E151" s="19">
        <f t="shared" si="4"/>
        <v>285.19</v>
      </c>
      <c r="F151" s="18" t="s">
        <v>93</v>
      </c>
      <c r="G151" s="18">
        <v>4</v>
      </c>
      <c r="H151" s="18">
        <f t="shared" si="5"/>
        <v>1140.76</v>
      </c>
      <c r="M151">
        <v>4193</v>
      </c>
      <c r="N151">
        <v>72.54</v>
      </c>
      <c r="Q151">
        <v>5174</v>
      </c>
      <c r="R151" t="s">
        <v>97</v>
      </c>
      <c r="S151">
        <v>11438680.82</v>
      </c>
      <c r="T151">
        <v>12072196.26</v>
      </c>
    </row>
    <row r="152" spans="1:20">
      <c r="A152" s="22" t="s">
        <v>20</v>
      </c>
      <c r="B152" s="22">
        <v>3250</v>
      </c>
      <c r="C152" s="22">
        <v>511.89</v>
      </c>
      <c r="D152" s="18">
        <v>35.47</v>
      </c>
      <c r="E152" s="19">
        <f t="shared" si="4"/>
        <v>476.42</v>
      </c>
      <c r="F152" s="18" t="s">
        <v>97</v>
      </c>
      <c r="G152" s="18">
        <v>3</v>
      </c>
      <c r="H152" s="18">
        <f t="shared" si="5"/>
        <v>1429.26</v>
      </c>
      <c r="M152">
        <v>4448</v>
      </c>
      <c r="N152">
        <v>75.85</v>
      </c>
      <c r="Q152">
        <v>5188</v>
      </c>
      <c r="R152" t="s">
        <v>97</v>
      </c>
      <c r="S152">
        <v>11438680.82</v>
      </c>
      <c r="T152">
        <v>9428829.73</v>
      </c>
    </row>
    <row r="153" spans="1:20">
      <c r="A153" s="22" t="s">
        <v>20</v>
      </c>
      <c r="B153" s="22">
        <v>3552</v>
      </c>
      <c r="C153" s="22">
        <v>328.67</v>
      </c>
      <c r="D153" s="18">
        <v>7.25</v>
      </c>
      <c r="E153" s="19">
        <f t="shared" si="4"/>
        <v>321.42</v>
      </c>
      <c r="F153" s="18" t="s">
        <v>97</v>
      </c>
      <c r="G153" s="18">
        <v>3</v>
      </c>
      <c r="H153" s="18">
        <f t="shared" si="5"/>
        <v>964.26</v>
      </c>
      <c r="M153">
        <v>4473</v>
      </c>
      <c r="N153">
        <v>2.14</v>
      </c>
      <c r="Q153">
        <v>5196</v>
      </c>
      <c r="R153" t="s">
        <v>117</v>
      </c>
      <c r="S153">
        <v>9153408.92</v>
      </c>
      <c r="T153">
        <v>8606012.33</v>
      </c>
    </row>
    <row r="154" spans="1:20">
      <c r="A154" s="22" t="s">
        <v>20</v>
      </c>
      <c r="B154" s="22">
        <v>3925</v>
      </c>
      <c r="C154" s="22">
        <v>300.52</v>
      </c>
      <c r="D154" s="18">
        <v>0</v>
      </c>
      <c r="E154" s="19">
        <f t="shared" si="4"/>
        <v>300.52</v>
      </c>
      <c r="F154" s="18" t="s">
        <v>97</v>
      </c>
      <c r="G154" s="18">
        <v>3</v>
      </c>
      <c r="H154" s="18">
        <f t="shared" si="5"/>
        <v>901.56</v>
      </c>
      <c r="M154">
        <v>4945</v>
      </c>
      <c r="N154">
        <v>10.94</v>
      </c>
      <c r="Q154">
        <v>5207</v>
      </c>
      <c r="R154" t="s">
        <v>97</v>
      </c>
      <c r="S154">
        <v>11438680.82</v>
      </c>
      <c r="T154">
        <v>7964591.64</v>
      </c>
    </row>
    <row r="155" spans="1:20">
      <c r="A155" s="22" t="s">
        <v>20</v>
      </c>
      <c r="B155" s="22">
        <v>3967</v>
      </c>
      <c r="C155" s="22">
        <v>479.31</v>
      </c>
      <c r="D155" s="18">
        <v>72.62</v>
      </c>
      <c r="E155" s="19">
        <f t="shared" si="4"/>
        <v>406.69</v>
      </c>
      <c r="F155" s="18" t="s">
        <v>93</v>
      </c>
      <c r="G155" s="18">
        <v>4</v>
      </c>
      <c r="H155" s="18">
        <f t="shared" si="5"/>
        <v>1626.76</v>
      </c>
      <c r="M155">
        <v>5107</v>
      </c>
      <c r="N155">
        <v>16.59</v>
      </c>
      <c r="P155" t="s">
        <v>20</v>
      </c>
      <c r="Q155">
        <v>103</v>
      </c>
      <c r="R155" t="s">
        <v>93</v>
      </c>
      <c r="S155">
        <v>1646352.44</v>
      </c>
      <c r="T155">
        <v>1954106.21</v>
      </c>
    </row>
    <row r="156" spans="1:20">
      <c r="A156" s="22" t="s">
        <v>20</v>
      </c>
      <c r="B156" s="22">
        <v>4088</v>
      </c>
      <c r="C156" s="22">
        <v>655.42</v>
      </c>
      <c r="D156" s="18">
        <v>2.98</v>
      </c>
      <c r="E156" s="19">
        <f t="shared" si="4"/>
        <v>652.44</v>
      </c>
      <c r="F156" s="18" t="s">
        <v>97</v>
      </c>
      <c r="G156" s="18">
        <v>3</v>
      </c>
      <c r="H156" s="18">
        <f t="shared" si="5"/>
        <v>1957.32</v>
      </c>
      <c r="M156">
        <v>5121</v>
      </c>
      <c r="N156">
        <v>34.94</v>
      </c>
      <c r="Q156">
        <v>799</v>
      </c>
      <c r="R156" t="s">
        <v>93</v>
      </c>
      <c r="S156">
        <v>12202512.67</v>
      </c>
      <c r="T156">
        <v>9325821.18</v>
      </c>
    </row>
    <row r="157" spans="1:20">
      <c r="A157" s="22" t="s">
        <v>20</v>
      </c>
      <c r="B157" s="22">
        <v>4315</v>
      </c>
      <c r="C157" s="22">
        <v>284.857</v>
      </c>
      <c r="D157" s="18">
        <v>41</v>
      </c>
      <c r="E157" s="19">
        <f t="shared" si="4"/>
        <v>243.857</v>
      </c>
      <c r="F157" s="18" t="s">
        <v>97</v>
      </c>
      <c r="G157" s="18">
        <v>3</v>
      </c>
      <c r="H157" s="18">
        <f t="shared" si="5"/>
        <v>731.571</v>
      </c>
      <c r="M157">
        <v>5159</v>
      </c>
      <c r="N157">
        <v>12.05</v>
      </c>
      <c r="Q157">
        <v>3250</v>
      </c>
      <c r="R157" t="s">
        <v>97</v>
      </c>
      <c r="S157">
        <v>10167500.2</v>
      </c>
      <c r="T157">
        <v>11191293.23</v>
      </c>
    </row>
    <row r="158" spans="1:20">
      <c r="A158" s="22" t="s">
        <v>20</v>
      </c>
      <c r="B158" s="22">
        <v>4340</v>
      </c>
      <c r="C158" s="22">
        <v>17.86</v>
      </c>
      <c r="D158" s="18">
        <v>0</v>
      </c>
      <c r="E158" s="19">
        <f t="shared" si="4"/>
        <v>17.86</v>
      </c>
      <c r="F158" s="18">
        <v>0</v>
      </c>
      <c r="G158" s="18">
        <v>0</v>
      </c>
      <c r="H158" s="18">
        <f t="shared" si="5"/>
        <v>0</v>
      </c>
      <c r="M158">
        <v>5192</v>
      </c>
      <c r="N158">
        <v>10.36</v>
      </c>
      <c r="Q158">
        <v>3552</v>
      </c>
      <c r="R158" t="s">
        <v>97</v>
      </c>
      <c r="S158">
        <v>10167500.2</v>
      </c>
      <c r="T158">
        <v>9874874.84</v>
      </c>
    </row>
    <row r="159" spans="1:20">
      <c r="A159" s="22" t="s">
        <v>20</v>
      </c>
      <c r="B159" s="22">
        <v>4589</v>
      </c>
      <c r="C159" s="22">
        <v>451.65</v>
      </c>
      <c r="D159" s="18">
        <v>15.73</v>
      </c>
      <c r="E159" s="19">
        <f t="shared" si="4"/>
        <v>435.92</v>
      </c>
      <c r="F159" s="18" t="s">
        <v>97</v>
      </c>
      <c r="G159" s="18">
        <v>3</v>
      </c>
      <c r="H159" s="18">
        <f t="shared" si="5"/>
        <v>1307.76</v>
      </c>
      <c r="M159">
        <v>5193</v>
      </c>
      <c r="N159">
        <v>21.36</v>
      </c>
      <c r="Q159">
        <v>3925</v>
      </c>
      <c r="R159" t="s">
        <v>97</v>
      </c>
      <c r="S159">
        <v>10167500.2</v>
      </c>
      <c r="T159">
        <v>8614339.39</v>
      </c>
    </row>
    <row r="160" spans="1:20">
      <c r="A160" s="22" t="s">
        <v>20</v>
      </c>
      <c r="B160" s="22">
        <v>4672</v>
      </c>
      <c r="C160" s="22">
        <v>577.847</v>
      </c>
      <c r="D160" s="18">
        <v>23.39</v>
      </c>
      <c r="E160" s="19">
        <f t="shared" si="4"/>
        <v>554.457</v>
      </c>
      <c r="F160" s="18" t="s">
        <v>97</v>
      </c>
      <c r="G160" s="18">
        <v>3</v>
      </c>
      <c r="H160" s="18">
        <f t="shared" si="5"/>
        <v>1663.371</v>
      </c>
      <c r="M160">
        <v>5198</v>
      </c>
      <c r="N160">
        <v>5.29</v>
      </c>
      <c r="Q160">
        <v>3967</v>
      </c>
      <c r="R160" t="s">
        <v>93</v>
      </c>
      <c r="S160">
        <v>12202512.67</v>
      </c>
      <c r="T160">
        <v>10135319.76</v>
      </c>
    </row>
    <row r="161" spans="1:20">
      <c r="A161" s="22" t="s">
        <v>20</v>
      </c>
      <c r="B161" s="22">
        <v>4747</v>
      </c>
      <c r="C161" s="22">
        <v>792.64</v>
      </c>
      <c r="D161" s="18">
        <v>0</v>
      </c>
      <c r="E161" s="19">
        <f t="shared" si="4"/>
        <v>792.64</v>
      </c>
      <c r="F161" s="18" t="s">
        <v>97</v>
      </c>
      <c r="G161" s="18">
        <v>3</v>
      </c>
      <c r="H161" s="18">
        <f t="shared" si="5"/>
        <v>2377.92</v>
      </c>
      <c r="M161">
        <v>5274</v>
      </c>
      <c r="N161">
        <v>1.38</v>
      </c>
      <c r="Q161">
        <v>4088</v>
      </c>
      <c r="R161" t="s">
        <v>97</v>
      </c>
      <c r="S161">
        <v>10167500.2</v>
      </c>
      <c r="T161">
        <v>12218962.18</v>
      </c>
    </row>
    <row r="162" spans="1:20">
      <c r="A162" s="22" t="s">
        <v>20</v>
      </c>
      <c r="B162" s="22">
        <v>4987</v>
      </c>
      <c r="C162" s="22">
        <v>302.37</v>
      </c>
      <c r="D162" s="18">
        <v>35.41</v>
      </c>
      <c r="E162" s="19">
        <f t="shared" si="4"/>
        <v>266.96</v>
      </c>
      <c r="F162" s="18" t="s">
        <v>117</v>
      </c>
      <c r="G162" s="18">
        <v>2</v>
      </c>
      <c r="H162" s="18">
        <f t="shared" si="5"/>
        <v>533.92</v>
      </c>
      <c r="M162">
        <v>5312</v>
      </c>
      <c r="N162">
        <v>48.75</v>
      </c>
      <c r="Q162">
        <v>4315</v>
      </c>
      <c r="R162" t="s">
        <v>97</v>
      </c>
      <c r="S162">
        <v>10167500.2</v>
      </c>
      <c r="T162">
        <v>7833947.16</v>
      </c>
    </row>
    <row r="163" spans="1:20">
      <c r="A163" s="22" t="s">
        <v>20</v>
      </c>
      <c r="B163" s="22">
        <v>5101</v>
      </c>
      <c r="C163" s="22">
        <v>402.23</v>
      </c>
      <c r="D163" s="18">
        <v>22.65</v>
      </c>
      <c r="E163" s="19">
        <f t="shared" si="4"/>
        <v>379.58</v>
      </c>
      <c r="F163" s="18" t="s">
        <v>117</v>
      </c>
      <c r="G163" s="18">
        <v>2</v>
      </c>
      <c r="H163" s="18">
        <f t="shared" si="5"/>
        <v>759.16</v>
      </c>
      <c r="M163">
        <v>5313</v>
      </c>
      <c r="N163">
        <v>22.92</v>
      </c>
      <c r="Q163">
        <v>4492</v>
      </c>
      <c r="R163" t="s">
        <v>97</v>
      </c>
      <c r="S163">
        <v>1371822.93</v>
      </c>
      <c r="T163">
        <v>1467697.1</v>
      </c>
    </row>
    <row r="164" spans="1:20">
      <c r="A164" s="22" t="s">
        <v>20</v>
      </c>
      <c r="B164" s="22">
        <v>5229</v>
      </c>
      <c r="C164" s="22">
        <v>309.97</v>
      </c>
      <c r="D164" s="18">
        <v>47.81</v>
      </c>
      <c r="E164" s="19">
        <f t="shared" si="4"/>
        <v>262.16</v>
      </c>
      <c r="F164" s="18" t="s">
        <v>97</v>
      </c>
      <c r="G164" s="18">
        <v>3</v>
      </c>
      <c r="H164" s="18">
        <f t="shared" si="5"/>
        <v>786.48</v>
      </c>
      <c r="M164">
        <v>5315</v>
      </c>
      <c r="N164">
        <v>0.71</v>
      </c>
      <c r="Q164">
        <v>4589</v>
      </c>
      <c r="R164" t="s">
        <v>97</v>
      </c>
      <c r="S164">
        <v>10167500.2</v>
      </c>
      <c r="T164">
        <v>11602954.37</v>
      </c>
    </row>
    <row r="165" spans="1:20">
      <c r="A165" s="22" t="s">
        <v>20</v>
      </c>
      <c r="B165" s="22">
        <v>5334</v>
      </c>
      <c r="C165" s="22">
        <v>292.19</v>
      </c>
      <c r="D165" s="18">
        <v>0</v>
      </c>
      <c r="E165" s="19">
        <f t="shared" si="4"/>
        <v>292.19</v>
      </c>
      <c r="F165" s="18" t="s">
        <v>97</v>
      </c>
      <c r="G165" s="18">
        <v>3</v>
      </c>
      <c r="H165" s="18">
        <f t="shared" si="5"/>
        <v>876.57</v>
      </c>
      <c r="L165" t="s">
        <v>22</v>
      </c>
      <c r="N165">
        <v>430.49</v>
      </c>
      <c r="Q165">
        <v>4672</v>
      </c>
      <c r="R165" t="s">
        <v>97</v>
      </c>
      <c r="S165">
        <v>10167500.2</v>
      </c>
      <c r="T165">
        <v>10121905.97</v>
      </c>
    </row>
    <row r="166" spans="1:20">
      <c r="A166" s="22" t="s">
        <v>20</v>
      </c>
      <c r="B166" s="22">
        <v>5480</v>
      </c>
      <c r="C166" s="22">
        <v>47.4</v>
      </c>
      <c r="D166" s="18">
        <v>0</v>
      </c>
      <c r="E166" s="19">
        <f t="shared" si="4"/>
        <v>47.4</v>
      </c>
      <c r="F166" s="18">
        <v>0</v>
      </c>
      <c r="G166" s="18">
        <v>0</v>
      </c>
      <c r="H166" s="18">
        <f t="shared" si="5"/>
        <v>0</v>
      </c>
      <c r="M166">
        <v>0</v>
      </c>
      <c r="N166">
        <v>1.01</v>
      </c>
      <c r="Q166">
        <v>4747</v>
      </c>
      <c r="R166" t="s">
        <v>97</v>
      </c>
      <c r="S166">
        <v>10167500.2</v>
      </c>
      <c r="T166">
        <v>13573381.84</v>
      </c>
    </row>
    <row r="167" spans="1:20">
      <c r="A167" s="22" t="s">
        <v>20</v>
      </c>
      <c r="B167" s="22">
        <v>5481</v>
      </c>
      <c r="C167" s="22">
        <v>236.9</v>
      </c>
      <c r="D167" s="18">
        <v>0</v>
      </c>
      <c r="E167" s="19">
        <f t="shared" si="4"/>
        <v>236.9</v>
      </c>
      <c r="F167" s="18">
        <v>0</v>
      </c>
      <c r="G167" s="18">
        <v>0</v>
      </c>
      <c r="H167" s="18">
        <f t="shared" si="5"/>
        <v>0</v>
      </c>
      <c r="M167">
        <v>1944</v>
      </c>
      <c r="N167">
        <v>14.9</v>
      </c>
      <c r="Q167">
        <v>4987</v>
      </c>
      <c r="R167" t="s">
        <v>117</v>
      </c>
      <c r="S167">
        <v>8135446.31</v>
      </c>
      <c r="T167">
        <v>8979445.47</v>
      </c>
    </row>
    <row r="168" spans="1:20">
      <c r="A168" s="22" t="s">
        <v>21</v>
      </c>
      <c r="B168" s="22"/>
      <c r="C168" s="22">
        <v>8756.027</v>
      </c>
      <c r="D168" s="18"/>
      <c r="E168" s="19"/>
      <c r="F168" s="18"/>
      <c r="G168" s="18"/>
      <c r="H168" s="18"/>
      <c r="M168">
        <v>2171</v>
      </c>
      <c r="N168">
        <v>2.43</v>
      </c>
      <c r="Q168">
        <v>5101</v>
      </c>
      <c r="R168" t="s">
        <v>117</v>
      </c>
      <c r="S168">
        <v>8135446.31</v>
      </c>
      <c r="T168">
        <v>8013437.27</v>
      </c>
    </row>
    <row r="169" spans="1:20">
      <c r="A169" s="22" t="s">
        <v>21</v>
      </c>
      <c r="B169" s="22">
        <v>2694</v>
      </c>
      <c r="C169" s="22">
        <v>386.66</v>
      </c>
      <c r="D169" s="18">
        <v>0</v>
      </c>
      <c r="E169" s="19">
        <f t="shared" si="4"/>
        <v>386.66</v>
      </c>
      <c r="F169" s="18" t="s">
        <v>97</v>
      </c>
      <c r="G169" s="18">
        <v>3</v>
      </c>
      <c r="H169" s="18">
        <f t="shared" si="5"/>
        <v>1159.98</v>
      </c>
      <c r="M169">
        <v>2798</v>
      </c>
      <c r="N169">
        <v>13.12</v>
      </c>
      <c r="Q169">
        <v>5229</v>
      </c>
      <c r="R169" t="s">
        <v>97</v>
      </c>
      <c r="S169">
        <v>10167500.2</v>
      </c>
      <c r="T169">
        <v>11938242.54</v>
      </c>
    </row>
    <row r="170" spans="1:20">
      <c r="A170" s="22" t="s">
        <v>21</v>
      </c>
      <c r="B170" s="22">
        <v>2700</v>
      </c>
      <c r="C170" s="22">
        <v>245.96</v>
      </c>
      <c r="D170" s="18">
        <v>56.3</v>
      </c>
      <c r="E170" s="19">
        <f t="shared" si="4"/>
        <v>189.66</v>
      </c>
      <c r="F170" s="18" t="s">
        <v>93</v>
      </c>
      <c r="G170" s="18">
        <v>4</v>
      </c>
      <c r="H170" s="18">
        <f t="shared" si="5"/>
        <v>758.64</v>
      </c>
      <c r="M170">
        <v>3080</v>
      </c>
      <c r="N170">
        <v>14.67</v>
      </c>
      <c r="Q170">
        <v>5287</v>
      </c>
      <c r="R170" t="s">
        <v>97</v>
      </c>
      <c r="S170">
        <v>1371822.93</v>
      </c>
      <c r="T170">
        <v>1725154.82</v>
      </c>
    </row>
    <row r="171" spans="1:20">
      <c r="A171" s="22" t="s">
        <v>21</v>
      </c>
      <c r="B171" s="22">
        <v>2707</v>
      </c>
      <c r="C171" s="22">
        <v>441.24</v>
      </c>
      <c r="D171" s="18">
        <v>10.15</v>
      </c>
      <c r="E171" s="19">
        <f t="shared" si="4"/>
        <v>431.09</v>
      </c>
      <c r="F171" s="18" t="s">
        <v>93</v>
      </c>
      <c r="G171" s="18">
        <v>4</v>
      </c>
      <c r="H171" s="18">
        <f t="shared" si="5"/>
        <v>1724.36</v>
      </c>
      <c r="M171">
        <v>3720</v>
      </c>
      <c r="N171">
        <v>9.37</v>
      </c>
      <c r="Q171">
        <v>5334</v>
      </c>
      <c r="R171" t="s">
        <v>97</v>
      </c>
      <c r="S171">
        <v>10167500.2</v>
      </c>
      <c r="T171">
        <v>9275182.13</v>
      </c>
    </row>
    <row r="172" spans="1:20">
      <c r="A172" s="22" t="s">
        <v>21</v>
      </c>
      <c r="B172" s="22">
        <v>2709</v>
      </c>
      <c r="C172" s="22">
        <v>791.5</v>
      </c>
      <c r="D172" s="18">
        <v>114.81</v>
      </c>
      <c r="E172" s="19">
        <f t="shared" si="4"/>
        <v>676.69</v>
      </c>
      <c r="F172" s="18" t="s">
        <v>93</v>
      </c>
      <c r="G172" s="18">
        <v>4</v>
      </c>
      <c r="H172" s="18">
        <f t="shared" si="5"/>
        <v>2706.76</v>
      </c>
      <c r="M172">
        <v>4472</v>
      </c>
      <c r="N172">
        <v>30.53</v>
      </c>
      <c r="P172" t="s">
        <v>21</v>
      </c>
      <c r="Q172">
        <v>1548</v>
      </c>
      <c r="R172" t="s">
        <v>97</v>
      </c>
      <c r="S172">
        <v>688348.79</v>
      </c>
      <c r="T172">
        <v>869405.01</v>
      </c>
    </row>
    <row r="173" spans="1:20">
      <c r="A173" s="22" t="s">
        <v>21</v>
      </c>
      <c r="B173" s="22">
        <v>2730</v>
      </c>
      <c r="C173" s="22">
        <v>295</v>
      </c>
      <c r="D173" s="18">
        <v>0</v>
      </c>
      <c r="E173" s="19">
        <f t="shared" si="4"/>
        <v>295</v>
      </c>
      <c r="F173" s="18" t="s">
        <v>97</v>
      </c>
      <c r="G173" s="18">
        <v>3</v>
      </c>
      <c r="H173" s="18">
        <f t="shared" si="5"/>
        <v>885</v>
      </c>
      <c r="M173">
        <v>4649</v>
      </c>
      <c r="N173">
        <v>98.47</v>
      </c>
      <c r="Q173">
        <v>2694</v>
      </c>
      <c r="R173" t="s">
        <v>97</v>
      </c>
      <c r="S173">
        <v>8033642.91</v>
      </c>
      <c r="T173">
        <v>10338635.53</v>
      </c>
    </row>
    <row r="174" spans="1:20">
      <c r="A174" s="22" t="s">
        <v>21</v>
      </c>
      <c r="B174" s="22">
        <v>2793</v>
      </c>
      <c r="C174" s="22">
        <v>486.59</v>
      </c>
      <c r="D174" s="18">
        <v>33.81</v>
      </c>
      <c r="E174" s="19">
        <f t="shared" si="4"/>
        <v>452.78</v>
      </c>
      <c r="F174" s="18" t="s">
        <v>93</v>
      </c>
      <c r="G174" s="18">
        <v>4</v>
      </c>
      <c r="H174" s="18">
        <f t="shared" si="5"/>
        <v>1811.12</v>
      </c>
      <c r="M174">
        <v>4654</v>
      </c>
      <c r="N174">
        <v>10.51</v>
      </c>
      <c r="Q174">
        <v>2695</v>
      </c>
      <c r="R174" t="s">
        <v>97</v>
      </c>
      <c r="S174">
        <v>688348.79</v>
      </c>
      <c r="T174">
        <v>1351265.94</v>
      </c>
    </row>
    <row r="175" spans="1:20">
      <c r="A175" s="22" t="s">
        <v>21</v>
      </c>
      <c r="B175" s="22">
        <v>3456</v>
      </c>
      <c r="C175" s="22">
        <v>171.49</v>
      </c>
      <c r="D175" s="18">
        <v>0</v>
      </c>
      <c r="E175" s="19">
        <f t="shared" si="4"/>
        <v>171.49</v>
      </c>
      <c r="F175" s="18" t="s">
        <v>97</v>
      </c>
      <c r="G175" s="18">
        <v>3</v>
      </c>
      <c r="H175" s="18">
        <f t="shared" si="5"/>
        <v>514.47</v>
      </c>
      <c r="M175">
        <v>4817</v>
      </c>
      <c r="N175">
        <v>82.18</v>
      </c>
      <c r="Q175">
        <v>2700</v>
      </c>
      <c r="R175" t="s">
        <v>93</v>
      </c>
      <c r="S175">
        <v>9641261.77</v>
      </c>
      <c r="T175">
        <v>10372834.5</v>
      </c>
    </row>
    <row r="176" spans="1:20">
      <c r="A176" s="22" t="s">
        <v>21</v>
      </c>
      <c r="B176" s="22">
        <v>4190</v>
      </c>
      <c r="C176" s="22">
        <v>355.322</v>
      </c>
      <c r="D176" s="18">
        <v>0</v>
      </c>
      <c r="E176" s="19">
        <f t="shared" si="4"/>
        <v>355.322</v>
      </c>
      <c r="F176" s="18" t="s">
        <v>97</v>
      </c>
      <c r="G176" s="18">
        <v>3</v>
      </c>
      <c r="H176" s="18">
        <f t="shared" si="5"/>
        <v>1065.966</v>
      </c>
      <c r="M176">
        <v>4936</v>
      </c>
      <c r="N176">
        <v>1.2</v>
      </c>
      <c r="Q176">
        <v>2707</v>
      </c>
      <c r="R176" t="s">
        <v>93</v>
      </c>
      <c r="S176">
        <v>9641261.77</v>
      </c>
      <c r="T176">
        <v>8850797.58</v>
      </c>
    </row>
    <row r="177" spans="1:20">
      <c r="A177" s="22" t="s">
        <v>21</v>
      </c>
      <c r="B177" s="22">
        <v>4192</v>
      </c>
      <c r="C177" s="22">
        <v>393.91</v>
      </c>
      <c r="D177" s="18">
        <v>11.93</v>
      </c>
      <c r="E177" s="19">
        <f t="shared" si="4"/>
        <v>381.98</v>
      </c>
      <c r="F177" s="18" t="s">
        <v>93</v>
      </c>
      <c r="G177" s="18">
        <v>4</v>
      </c>
      <c r="H177" s="18">
        <f t="shared" si="5"/>
        <v>1527.92</v>
      </c>
      <c r="M177">
        <v>4975</v>
      </c>
      <c r="N177">
        <v>4.16</v>
      </c>
      <c r="Q177">
        <v>2709</v>
      </c>
      <c r="R177" t="s">
        <v>93</v>
      </c>
      <c r="S177">
        <v>9641261.77</v>
      </c>
      <c r="T177">
        <v>13703122.22</v>
      </c>
    </row>
    <row r="178" spans="1:20">
      <c r="A178" s="22" t="s">
        <v>21</v>
      </c>
      <c r="B178" s="22">
        <v>4193</v>
      </c>
      <c r="C178" s="22">
        <v>68.76</v>
      </c>
      <c r="D178" s="18">
        <v>72.54</v>
      </c>
      <c r="E178" s="19">
        <f t="shared" si="4"/>
        <v>-3.78</v>
      </c>
      <c r="F178" s="18" t="s">
        <v>117</v>
      </c>
      <c r="G178" s="18">
        <v>2</v>
      </c>
      <c r="H178" s="18">
        <f t="shared" si="5"/>
        <v>-7.56</v>
      </c>
      <c r="M178">
        <v>4978</v>
      </c>
      <c r="N178">
        <v>36.53</v>
      </c>
      <c r="Q178">
        <v>2730</v>
      </c>
      <c r="R178" t="s">
        <v>97</v>
      </c>
      <c r="S178">
        <v>8033642.91</v>
      </c>
      <c r="T178">
        <v>8456391.69</v>
      </c>
    </row>
    <row r="179" spans="1:20">
      <c r="A179" s="22" t="s">
        <v>21</v>
      </c>
      <c r="B179" s="22">
        <v>4448</v>
      </c>
      <c r="C179" s="22">
        <v>364.27</v>
      </c>
      <c r="D179" s="18">
        <v>75.85</v>
      </c>
      <c r="E179" s="19">
        <f t="shared" si="4"/>
        <v>288.42</v>
      </c>
      <c r="F179" s="18" t="s">
        <v>93</v>
      </c>
      <c r="G179" s="18">
        <v>4</v>
      </c>
      <c r="H179" s="18">
        <f t="shared" si="5"/>
        <v>1153.68</v>
      </c>
      <c r="M179">
        <v>4979</v>
      </c>
      <c r="N179">
        <v>16.38</v>
      </c>
      <c r="Q179">
        <v>2793</v>
      </c>
      <c r="R179" t="s">
        <v>93</v>
      </c>
      <c r="S179">
        <v>9641261.77</v>
      </c>
      <c r="T179">
        <v>10705814.14</v>
      </c>
    </row>
    <row r="180" spans="1:20">
      <c r="A180" s="22" t="s">
        <v>21</v>
      </c>
      <c r="B180" s="22">
        <v>4473</v>
      </c>
      <c r="C180" s="22">
        <v>311.252</v>
      </c>
      <c r="D180" s="18">
        <v>2.14</v>
      </c>
      <c r="E180" s="19">
        <f t="shared" si="4"/>
        <v>309.112</v>
      </c>
      <c r="F180" s="18" t="s">
        <v>97</v>
      </c>
      <c r="G180" s="18">
        <v>3</v>
      </c>
      <c r="H180" s="18">
        <f t="shared" si="5"/>
        <v>927.336</v>
      </c>
      <c r="M180">
        <v>5251</v>
      </c>
      <c r="N180">
        <v>49.06</v>
      </c>
      <c r="Q180">
        <v>3369</v>
      </c>
      <c r="R180" t="s">
        <v>97</v>
      </c>
      <c r="S180">
        <v>688348.79</v>
      </c>
      <c r="T180">
        <v>1316989.08</v>
      </c>
    </row>
    <row r="181" spans="1:20">
      <c r="A181" s="22" t="s">
        <v>21</v>
      </c>
      <c r="B181" s="22">
        <v>4945</v>
      </c>
      <c r="C181" s="22">
        <v>248.67</v>
      </c>
      <c r="D181" s="18">
        <v>10.94</v>
      </c>
      <c r="E181" s="19">
        <f t="shared" si="4"/>
        <v>237.73</v>
      </c>
      <c r="F181" s="18" t="s">
        <v>97</v>
      </c>
      <c r="G181" s="18">
        <v>3</v>
      </c>
      <c r="H181" s="18">
        <f t="shared" si="5"/>
        <v>713.19</v>
      </c>
      <c r="M181">
        <v>5264</v>
      </c>
      <c r="N181">
        <v>1</v>
      </c>
      <c r="Q181">
        <v>3456</v>
      </c>
      <c r="R181" t="s">
        <v>97</v>
      </c>
      <c r="S181">
        <v>8033642.91</v>
      </c>
      <c r="T181">
        <v>7701495.93</v>
      </c>
    </row>
    <row r="182" spans="1:20">
      <c r="A182" s="22" t="s">
        <v>21</v>
      </c>
      <c r="B182" s="22">
        <v>5107</v>
      </c>
      <c r="C182" s="22">
        <v>289.21</v>
      </c>
      <c r="D182" s="18">
        <v>16.59</v>
      </c>
      <c r="E182" s="19">
        <f t="shared" si="4"/>
        <v>272.62</v>
      </c>
      <c r="F182" s="18" t="s">
        <v>97</v>
      </c>
      <c r="G182" s="18">
        <v>3</v>
      </c>
      <c r="H182" s="18">
        <f t="shared" si="5"/>
        <v>817.86</v>
      </c>
      <c r="M182">
        <v>5289</v>
      </c>
      <c r="N182">
        <v>8.45</v>
      </c>
      <c r="Q182">
        <v>4190</v>
      </c>
      <c r="R182" t="s">
        <v>97</v>
      </c>
      <c r="S182">
        <v>8033642.91</v>
      </c>
      <c r="T182">
        <v>9977182.57</v>
      </c>
    </row>
    <row r="183" spans="1:20">
      <c r="A183" s="22" t="s">
        <v>21</v>
      </c>
      <c r="B183" s="22">
        <v>5121</v>
      </c>
      <c r="C183" s="22">
        <v>219.88</v>
      </c>
      <c r="D183" s="18">
        <v>34.94</v>
      </c>
      <c r="E183" s="19">
        <f t="shared" si="4"/>
        <v>184.94</v>
      </c>
      <c r="F183" s="18" t="s">
        <v>93</v>
      </c>
      <c r="G183" s="18">
        <v>4</v>
      </c>
      <c r="H183" s="18">
        <f t="shared" si="5"/>
        <v>739.76</v>
      </c>
      <c r="M183">
        <v>5352</v>
      </c>
      <c r="N183">
        <v>8.3</v>
      </c>
      <c r="Q183">
        <v>4192</v>
      </c>
      <c r="R183" t="s">
        <v>93</v>
      </c>
      <c r="S183">
        <v>9641261.77</v>
      </c>
      <c r="T183">
        <v>12838889.44</v>
      </c>
    </row>
    <row r="184" spans="1:20">
      <c r="A184" s="22" t="s">
        <v>21</v>
      </c>
      <c r="B184" s="22">
        <v>5159</v>
      </c>
      <c r="C184" s="22">
        <v>366.93</v>
      </c>
      <c r="D184" s="18">
        <v>12.05</v>
      </c>
      <c r="E184" s="19">
        <f t="shared" si="4"/>
        <v>354.88</v>
      </c>
      <c r="F184" s="18" t="s">
        <v>97</v>
      </c>
      <c r="G184" s="18">
        <v>3</v>
      </c>
      <c r="H184" s="18">
        <f t="shared" si="5"/>
        <v>1064.64</v>
      </c>
      <c r="M184">
        <v>5353</v>
      </c>
      <c r="N184">
        <v>28.22</v>
      </c>
      <c r="Q184">
        <v>4193</v>
      </c>
      <c r="R184" t="s">
        <v>117</v>
      </c>
      <c r="S184">
        <v>6428247.25</v>
      </c>
      <c r="T184">
        <v>4560171.91</v>
      </c>
    </row>
    <row r="185" spans="1:20">
      <c r="A185" s="22" t="s">
        <v>21</v>
      </c>
      <c r="B185" s="22">
        <v>5160</v>
      </c>
      <c r="C185" s="22">
        <v>195.94</v>
      </c>
      <c r="D185" s="18">
        <v>0</v>
      </c>
      <c r="E185" s="19">
        <f t="shared" si="4"/>
        <v>195.94</v>
      </c>
      <c r="F185" s="18" t="s">
        <v>97</v>
      </c>
      <c r="G185" s="18">
        <v>3</v>
      </c>
      <c r="H185" s="18">
        <f t="shared" si="5"/>
        <v>587.82</v>
      </c>
      <c r="L185" t="s">
        <v>23</v>
      </c>
      <c r="N185">
        <v>110.31</v>
      </c>
      <c r="Q185">
        <v>4329</v>
      </c>
      <c r="R185" t="s">
        <v>93</v>
      </c>
      <c r="S185">
        <v>826100.84</v>
      </c>
      <c r="T185">
        <v>1518678.84</v>
      </c>
    </row>
    <row r="186" spans="1:20">
      <c r="A186" s="22" t="s">
        <v>21</v>
      </c>
      <c r="B186" s="22">
        <v>5192</v>
      </c>
      <c r="C186" s="22">
        <v>247.54</v>
      </c>
      <c r="D186" s="18">
        <v>10.36</v>
      </c>
      <c r="E186" s="19">
        <f t="shared" si="4"/>
        <v>237.18</v>
      </c>
      <c r="F186" s="18" t="s">
        <v>97</v>
      </c>
      <c r="G186" s="18">
        <v>3</v>
      </c>
      <c r="H186" s="18">
        <f t="shared" si="5"/>
        <v>711.54</v>
      </c>
      <c r="M186">
        <v>0</v>
      </c>
      <c r="N186">
        <v>10.7</v>
      </c>
      <c r="Q186">
        <v>4448</v>
      </c>
      <c r="R186" t="s">
        <v>93</v>
      </c>
      <c r="S186">
        <v>9641261.77</v>
      </c>
      <c r="T186">
        <v>9933297.38</v>
      </c>
    </row>
    <row r="187" spans="1:20">
      <c r="A187" s="22" t="s">
        <v>21</v>
      </c>
      <c r="B187" s="22">
        <v>5193</v>
      </c>
      <c r="C187" s="22">
        <v>493.61</v>
      </c>
      <c r="D187" s="18">
        <v>21.36</v>
      </c>
      <c r="E187" s="19">
        <f t="shared" si="4"/>
        <v>472.25</v>
      </c>
      <c r="F187" s="18" t="s">
        <v>97</v>
      </c>
      <c r="G187" s="18">
        <v>3</v>
      </c>
      <c r="H187" s="18">
        <f t="shared" si="5"/>
        <v>1416.75</v>
      </c>
      <c r="M187">
        <v>5240</v>
      </c>
      <c r="N187">
        <v>84.16</v>
      </c>
      <c r="Q187">
        <v>4473</v>
      </c>
      <c r="R187" t="s">
        <v>97</v>
      </c>
      <c r="S187">
        <v>8033642.91</v>
      </c>
      <c r="T187">
        <v>8982429.88</v>
      </c>
    </row>
    <row r="188" spans="1:20">
      <c r="A188" s="22" t="s">
        <v>21</v>
      </c>
      <c r="B188" s="22">
        <v>5198</v>
      </c>
      <c r="C188" s="22">
        <v>184.49</v>
      </c>
      <c r="D188" s="18">
        <v>5.29</v>
      </c>
      <c r="E188" s="19">
        <f t="shared" si="4"/>
        <v>179.2</v>
      </c>
      <c r="F188" s="18" t="s">
        <v>97</v>
      </c>
      <c r="G188" s="18">
        <v>3</v>
      </c>
      <c r="H188" s="18">
        <f t="shared" si="5"/>
        <v>537.6</v>
      </c>
      <c r="M188">
        <v>5255</v>
      </c>
      <c r="N188">
        <v>3.06</v>
      </c>
      <c r="Q188">
        <v>4863</v>
      </c>
      <c r="R188" t="s">
        <v>93</v>
      </c>
      <c r="S188">
        <v>826100.84</v>
      </c>
      <c r="T188">
        <v>1307156.1</v>
      </c>
    </row>
    <row r="189" spans="1:20">
      <c r="A189" s="22" t="s">
        <v>21</v>
      </c>
      <c r="B189" s="22">
        <v>5221</v>
      </c>
      <c r="C189" s="22">
        <v>355.55</v>
      </c>
      <c r="D189" s="18">
        <v>0</v>
      </c>
      <c r="E189" s="19">
        <f t="shared" si="4"/>
        <v>355.55</v>
      </c>
      <c r="F189" s="18" t="s">
        <v>97</v>
      </c>
      <c r="G189" s="18">
        <v>3</v>
      </c>
      <c r="H189" s="18">
        <f t="shared" si="5"/>
        <v>1066.65</v>
      </c>
      <c r="M189">
        <v>5267</v>
      </c>
      <c r="N189">
        <v>5.17</v>
      </c>
      <c r="Q189">
        <v>4881</v>
      </c>
      <c r="R189" t="s">
        <v>97</v>
      </c>
      <c r="S189">
        <v>688348.79</v>
      </c>
      <c r="T189">
        <v>1298123.69</v>
      </c>
    </row>
    <row r="190" spans="1:20">
      <c r="A190" s="22" t="s">
        <v>21</v>
      </c>
      <c r="B190" s="37">
        <v>5234</v>
      </c>
      <c r="C190" s="37">
        <v>165.71</v>
      </c>
      <c r="D190" s="18">
        <v>0</v>
      </c>
      <c r="E190" s="19">
        <f t="shared" si="4"/>
        <v>165.71</v>
      </c>
      <c r="F190" s="18" t="s">
        <v>97</v>
      </c>
      <c r="G190" s="18">
        <v>3</v>
      </c>
      <c r="H190" s="18">
        <f t="shared" si="5"/>
        <v>497.13</v>
      </c>
      <c r="M190">
        <v>5275</v>
      </c>
      <c r="N190">
        <v>7.22</v>
      </c>
      <c r="Q190">
        <v>4945</v>
      </c>
      <c r="R190" t="s">
        <v>97</v>
      </c>
      <c r="S190">
        <v>8033642.91</v>
      </c>
      <c r="T190">
        <v>6628562.07</v>
      </c>
    </row>
    <row r="191" spans="1:20">
      <c r="A191" s="22" t="s">
        <v>21</v>
      </c>
      <c r="B191" s="18">
        <v>5312</v>
      </c>
      <c r="C191" s="18">
        <v>507.37</v>
      </c>
      <c r="D191" s="18">
        <v>48.75</v>
      </c>
      <c r="E191" s="19">
        <f t="shared" si="4"/>
        <v>458.62</v>
      </c>
      <c r="F191" s="18" t="s">
        <v>97</v>
      </c>
      <c r="G191" s="18">
        <v>3</v>
      </c>
      <c r="H191" s="18">
        <f t="shared" si="5"/>
        <v>1375.86</v>
      </c>
      <c r="L191" t="s">
        <v>24</v>
      </c>
      <c r="N191">
        <v>4225.691</v>
      </c>
      <c r="Q191">
        <v>5107</v>
      </c>
      <c r="R191" t="s">
        <v>97</v>
      </c>
      <c r="S191">
        <v>8033642.91</v>
      </c>
      <c r="T191">
        <v>7635927.02</v>
      </c>
    </row>
    <row r="192" spans="1:20">
      <c r="A192" s="22" t="s">
        <v>21</v>
      </c>
      <c r="B192" s="18">
        <v>5313</v>
      </c>
      <c r="C192" s="18">
        <v>234.05</v>
      </c>
      <c r="D192" s="18">
        <v>22.92</v>
      </c>
      <c r="E192" s="19">
        <f t="shared" si="4"/>
        <v>211.13</v>
      </c>
      <c r="F192" s="18" t="s">
        <v>97</v>
      </c>
      <c r="G192" s="18">
        <v>3</v>
      </c>
      <c r="H192" s="18">
        <f t="shared" si="5"/>
        <v>633.39</v>
      </c>
      <c r="Q192">
        <v>5109</v>
      </c>
      <c r="R192" t="s">
        <v>93</v>
      </c>
      <c r="S192">
        <v>826100.84</v>
      </c>
      <c r="T192">
        <v>1624081</v>
      </c>
    </row>
    <row r="193" spans="1:20">
      <c r="A193" s="22" t="s">
        <v>21</v>
      </c>
      <c r="B193" s="18">
        <v>5314</v>
      </c>
      <c r="C193" s="18">
        <v>195.56</v>
      </c>
      <c r="D193" s="18">
        <v>0</v>
      </c>
      <c r="E193" s="19">
        <f t="shared" si="4"/>
        <v>195.56</v>
      </c>
      <c r="F193" s="18" t="s">
        <v>97</v>
      </c>
      <c r="G193" s="18">
        <v>3</v>
      </c>
      <c r="H193" s="18">
        <f t="shared" si="5"/>
        <v>586.68</v>
      </c>
      <c r="Q193">
        <v>5121</v>
      </c>
      <c r="R193" t="s">
        <v>93</v>
      </c>
      <c r="S193">
        <v>9641261.77</v>
      </c>
      <c r="T193">
        <v>7143445.47</v>
      </c>
    </row>
    <row r="194" spans="1:20">
      <c r="A194" s="22" t="s">
        <v>21</v>
      </c>
      <c r="B194" s="18">
        <v>5315</v>
      </c>
      <c r="C194" s="18">
        <v>309.613</v>
      </c>
      <c r="D194" s="18">
        <v>0.71</v>
      </c>
      <c r="E194" s="19">
        <f t="shared" si="4"/>
        <v>308.903</v>
      </c>
      <c r="F194" s="18" t="s">
        <v>97</v>
      </c>
      <c r="G194" s="18">
        <v>3</v>
      </c>
      <c r="H194" s="18">
        <f t="shared" si="5"/>
        <v>926.709</v>
      </c>
      <c r="Q194">
        <v>5122</v>
      </c>
      <c r="R194" t="s">
        <v>117</v>
      </c>
      <c r="S194">
        <v>550802.41</v>
      </c>
      <c r="T194">
        <v>1124963.67</v>
      </c>
    </row>
    <row r="195" spans="1:20">
      <c r="A195" s="22" t="s">
        <v>21</v>
      </c>
      <c r="B195" s="18">
        <v>5358</v>
      </c>
      <c r="C195" s="18">
        <v>429.95</v>
      </c>
      <c r="D195" s="18">
        <v>0</v>
      </c>
      <c r="E195" s="19">
        <f t="shared" si="4"/>
        <v>429.95</v>
      </c>
      <c r="F195" s="18" t="s">
        <v>97</v>
      </c>
      <c r="G195" s="18">
        <v>3</v>
      </c>
      <c r="H195" s="18">
        <f t="shared" si="5"/>
        <v>1289.85</v>
      </c>
      <c r="Q195">
        <v>5159</v>
      </c>
      <c r="R195" t="s">
        <v>97</v>
      </c>
      <c r="S195">
        <v>8033642.91</v>
      </c>
      <c r="T195">
        <v>8806958.19</v>
      </c>
    </row>
    <row r="196" spans="1:20">
      <c r="A196" s="18" t="s">
        <v>22</v>
      </c>
      <c r="B196" s="18"/>
      <c r="C196" s="18">
        <v>11140.273</v>
      </c>
      <c r="D196" s="18"/>
      <c r="E196" s="19"/>
      <c r="F196" s="18"/>
      <c r="G196" s="18"/>
      <c r="H196" s="18"/>
      <c r="Q196">
        <v>5160</v>
      </c>
      <c r="R196" t="s">
        <v>97</v>
      </c>
      <c r="S196">
        <v>8033642.91</v>
      </c>
      <c r="T196">
        <v>6303749.94</v>
      </c>
    </row>
    <row r="197" spans="1:20">
      <c r="A197" s="18" t="s">
        <v>22</v>
      </c>
      <c r="B197" s="18">
        <v>2171</v>
      </c>
      <c r="C197" s="18">
        <v>566.03</v>
      </c>
      <c r="D197" s="18">
        <v>2.43</v>
      </c>
      <c r="E197" s="19">
        <f t="shared" ref="E197:E231" si="6">C197-D197</f>
        <v>563.6</v>
      </c>
      <c r="F197" s="18" t="s">
        <v>93</v>
      </c>
      <c r="G197" s="18">
        <v>4</v>
      </c>
      <c r="H197" s="18">
        <f t="shared" si="5"/>
        <v>2254.4</v>
      </c>
      <c r="Q197">
        <v>5192</v>
      </c>
      <c r="R197" t="s">
        <v>97</v>
      </c>
      <c r="S197">
        <v>8033642.91</v>
      </c>
      <c r="T197">
        <v>8030278.36</v>
      </c>
    </row>
    <row r="198" spans="1:20">
      <c r="A198" s="18" t="s">
        <v>22</v>
      </c>
      <c r="B198" s="18">
        <v>2798</v>
      </c>
      <c r="C198" s="18">
        <v>699.69</v>
      </c>
      <c r="D198" s="18">
        <v>13.12</v>
      </c>
      <c r="E198" s="19">
        <f t="shared" si="6"/>
        <v>686.57</v>
      </c>
      <c r="F198" s="18" t="s">
        <v>97</v>
      </c>
      <c r="G198" s="18">
        <v>3</v>
      </c>
      <c r="H198" s="18">
        <f t="shared" ref="H198:H231" si="7">E198*G198</f>
        <v>2059.71</v>
      </c>
      <c r="Q198">
        <v>5193</v>
      </c>
      <c r="R198" t="s">
        <v>97</v>
      </c>
      <c r="S198">
        <v>8033642.91</v>
      </c>
      <c r="T198">
        <v>9327993.25</v>
      </c>
    </row>
    <row r="199" spans="1:20">
      <c r="A199" s="18" t="s">
        <v>22</v>
      </c>
      <c r="B199" s="18">
        <v>3080</v>
      </c>
      <c r="C199" s="18">
        <v>766.575</v>
      </c>
      <c r="D199" s="18">
        <v>7.17</v>
      </c>
      <c r="E199" s="19">
        <f t="shared" si="6"/>
        <v>759.405</v>
      </c>
      <c r="F199" s="18" t="s">
        <v>97</v>
      </c>
      <c r="G199" s="18">
        <v>3</v>
      </c>
      <c r="H199" s="18">
        <f t="shared" si="7"/>
        <v>2278.215</v>
      </c>
      <c r="Q199">
        <v>5198</v>
      </c>
      <c r="R199" t="s">
        <v>97</v>
      </c>
      <c r="S199">
        <v>8033642.91</v>
      </c>
      <c r="T199">
        <v>8032058.78</v>
      </c>
    </row>
    <row r="200" spans="1:20">
      <c r="A200" s="18" t="s">
        <v>22</v>
      </c>
      <c r="B200" s="18">
        <v>3213</v>
      </c>
      <c r="C200" s="18">
        <v>85.77</v>
      </c>
      <c r="D200" s="18">
        <v>0</v>
      </c>
      <c r="E200" s="19">
        <f t="shared" si="6"/>
        <v>85.77</v>
      </c>
      <c r="F200" s="18" t="s">
        <v>93</v>
      </c>
      <c r="G200" s="18">
        <v>4</v>
      </c>
      <c r="H200" s="18">
        <f t="shared" si="7"/>
        <v>343.08</v>
      </c>
      <c r="Q200">
        <v>5221</v>
      </c>
      <c r="R200" t="s">
        <v>97</v>
      </c>
      <c r="S200">
        <v>8033642.91</v>
      </c>
      <c r="T200">
        <v>7411649.47</v>
      </c>
    </row>
    <row r="201" spans="1:20">
      <c r="A201" s="18" t="s">
        <v>22</v>
      </c>
      <c r="B201" s="18">
        <v>3720</v>
      </c>
      <c r="C201" s="18">
        <v>851.26</v>
      </c>
      <c r="D201" s="18">
        <v>9.37</v>
      </c>
      <c r="E201" s="19">
        <f t="shared" si="6"/>
        <v>841.89</v>
      </c>
      <c r="F201" s="18" t="s">
        <v>97</v>
      </c>
      <c r="G201" s="18">
        <v>3</v>
      </c>
      <c r="H201" s="18">
        <f t="shared" si="7"/>
        <v>2525.67</v>
      </c>
      <c r="Q201">
        <v>5234</v>
      </c>
      <c r="R201" t="s">
        <v>97</v>
      </c>
      <c r="S201">
        <v>8033642.91</v>
      </c>
      <c r="T201">
        <v>6547923.3</v>
      </c>
    </row>
    <row r="202" spans="1:20">
      <c r="A202" s="18" t="s">
        <v>22</v>
      </c>
      <c r="B202" s="18">
        <v>4472</v>
      </c>
      <c r="C202" s="18">
        <v>532.09</v>
      </c>
      <c r="D202" s="18">
        <v>30.53</v>
      </c>
      <c r="E202" s="19">
        <f t="shared" si="6"/>
        <v>501.56</v>
      </c>
      <c r="F202" s="18" t="s">
        <v>93</v>
      </c>
      <c r="G202" s="18">
        <v>4</v>
      </c>
      <c r="H202" s="18">
        <f t="shared" si="7"/>
        <v>2006.24</v>
      </c>
      <c r="Q202">
        <v>5273</v>
      </c>
      <c r="R202" t="s">
        <v>117</v>
      </c>
      <c r="S202">
        <v>550802.41</v>
      </c>
      <c r="T202">
        <v>1028415.56</v>
      </c>
    </row>
    <row r="203" spans="1:20">
      <c r="A203" s="18" t="s">
        <v>22</v>
      </c>
      <c r="B203" s="18">
        <v>4649</v>
      </c>
      <c r="C203" s="18">
        <v>293.09</v>
      </c>
      <c r="D203" s="18">
        <v>98.47</v>
      </c>
      <c r="E203" s="19">
        <f t="shared" si="6"/>
        <v>194.62</v>
      </c>
      <c r="F203" s="18" t="s">
        <v>117</v>
      </c>
      <c r="G203" s="18">
        <v>2</v>
      </c>
      <c r="H203" s="18">
        <f t="shared" si="7"/>
        <v>389.24</v>
      </c>
      <c r="Q203">
        <v>5312</v>
      </c>
      <c r="R203" t="s">
        <v>97</v>
      </c>
      <c r="S203">
        <v>8033642.91</v>
      </c>
      <c r="T203">
        <v>10870419.22</v>
      </c>
    </row>
    <row r="204" spans="1:20">
      <c r="A204" s="18" t="s">
        <v>22</v>
      </c>
      <c r="B204" s="18">
        <v>4654</v>
      </c>
      <c r="C204" s="18">
        <v>857.45</v>
      </c>
      <c r="D204" s="18">
        <v>10.51</v>
      </c>
      <c r="E204" s="19">
        <f t="shared" si="6"/>
        <v>846.94</v>
      </c>
      <c r="F204" s="18" t="s">
        <v>97</v>
      </c>
      <c r="G204" s="18">
        <v>3</v>
      </c>
      <c r="H204" s="18">
        <f t="shared" si="7"/>
        <v>2540.82</v>
      </c>
      <c r="Q204">
        <v>5313</v>
      </c>
      <c r="R204" t="s">
        <v>97</v>
      </c>
      <c r="S204">
        <v>8033642.91</v>
      </c>
      <c r="T204">
        <v>6752360.06</v>
      </c>
    </row>
    <row r="205" spans="1:20">
      <c r="A205" s="18" t="s">
        <v>22</v>
      </c>
      <c r="B205" s="18">
        <v>4794</v>
      </c>
      <c r="C205" s="18">
        <v>609.73</v>
      </c>
      <c r="D205" s="18">
        <v>0</v>
      </c>
      <c r="E205" s="19">
        <f t="shared" si="6"/>
        <v>609.73</v>
      </c>
      <c r="F205" s="18" t="s">
        <v>97</v>
      </c>
      <c r="G205" s="18">
        <v>3</v>
      </c>
      <c r="H205" s="18">
        <f t="shared" si="7"/>
        <v>1829.19</v>
      </c>
      <c r="Q205">
        <v>5314</v>
      </c>
      <c r="R205" t="s">
        <v>97</v>
      </c>
      <c r="S205">
        <v>8033642.91</v>
      </c>
      <c r="T205">
        <v>5706350.14</v>
      </c>
    </row>
    <row r="206" spans="1:20">
      <c r="A206" s="18" t="s">
        <v>22</v>
      </c>
      <c r="B206" s="18">
        <v>4817</v>
      </c>
      <c r="C206" s="18">
        <v>420.91</v>
      </c>
      <c r="D206" s="18">
        <v>4.95</v>
      </c>
      <c r="E206" s="19">
        <f t="shared" si="6"/>
        <v>415.96</v>
      </c>
      <c r="F206" s="18" t="s">
        <v>97</v>
      </c>
      <c r="G206" s="18">
        <v>3</v>
      </c>
      <c r="H206" s="18">
        <f t="shared" si="7"/>
        <v>1247.88</v>
      </c>
      <c r="Q206">
        <v>5315</v>
      </c>
      <c r="R206" t="s">
        <v>97</v>
      </c>
      <c r="S206">
        <v>8033642.91</v>
      </c>
      <c r="T206">
        <v>12703387.88</v>
      </c>
    </row>
    <row r="207" spans="1:20">
      <c r="A207" s="18" t="s">
        <v>22</v>
      </c>
      <c r="B207" s="18">
        <v>4936</v>
      </c>
      <c r="C207" s="18">
        <v>508.49</v>
      </c>
      <c r="D207" s="18">
        <v>1.2</v>
      </c>
      <c r="E207" s="19">
        <f t="shared" si="6"/>
        <v>507.29</v>
      </c>
      <c r="F207" s="18" t="s">
        <v>97</v>
      </c>
      <c r="G207" s="18">
        <v>3</v>
      </c>
      <c r="H207" s="18">
        <f t="shared" si="7"/>
        <v>1521.87</v>
      </c>
      <c r="Q207">
        <v>5344</v>
      </c>
      <c r="R207" t="s">
        <v>97</v>
      </c>
      <c r="S207">
        <v>688348.79</v>
      </c>
      <c r="T207">
        <v>1108524.5</v>
      </c>
    </row>
    <row r="208" spans="1:20">
      <c r="A208" s="18" t="s">
        <v>22</v>
      </c>
      <c r="B208" s="18">
        <v>4975</v>
      </c>
      <c r="C208" s="18">
        <v>350.1</v>
      </c>
      <c r="D208" s="18">
        <v>4.16</v>
      </c>
      <c r="E208" s="19">
        <f t="shared" si="6"/>
        <v>345.94</v>
      </c>
      <c r="F208" s="18" t="s">
        <v>93</v>
      </c>
      <c r="G208" s="18">
        <v>4</v>
      </c>
      <c r="H208" s="18">
        <f t="shared" si="7"/>
        <v>1383.76</v>
      </c>
      <c r="Q208">
        <v>5345</v>
      </c>
      <c r="R208" t="s">
        <v>97</v>
      </c>
      <c r="S208">
        <v>688348.79</v>
      </c>
      <c r="T208">
        <v>963561.99</v>
      </c>
    </row>
    <row r="209" spans="1:20">
      <c r="A209" s="18" t="s">
        <v>22</v>
      </c>
      <c r="B209" s="18">
        <v>4977</v>
      </c>
      <c r="C209" s="18">
        <v>582.762</v>
      </c>
      <c r="D209" s="18">
        <v>0</v>
      </c>
      <c r="E209" s="19">
        <f t="shared" si="6"/>
        <v>582.762</v>
      </c>
      <c r="F209" s="18" t="s">
        <v>93</v>
      </c>
      <c r="G209" s="18">
        <v>4</v>
      </c>
      <c r="H209" s="18">
        <f t="shared" si="7"/>
        <v>2331.048</v>
      </c>
      <c r="Q209">
        <v>5358</v>
      </c>
      <c r="R209" t="s">
        <v>97</v>
      </c>
      <c r="S209">
        <v>8033642.91</v>
      </c>
      <c r="T209">
        <v>8601346.67</v>
      </c>
    </row>
    <row r="210" spans="1:20">
      <c r="A210" s="18" t="s">
        <v>22</v>
      </c>
      <c r="B210" s="18">
        <v>4978</v>
      </c>
      <c r="C210" s="18">
        <v>525.35</v>
      </c>
      <c r="D210" s="18">
        <v>36.53</v>
      </c>
      <c r="E210" s="19">
        <f t="shared" si="6"/>
        <v>488.82</v>
      </c>
      <c r="F210" s="18" t="s">
        <v>97</v>
      </c>
      <c r="G210" s="18">
        <v>3</v>
      </c>
      <c r="H210" s="18">
        <f t="shared" si="7"/>
        <v>1466.46</v>
      </c>
      <c r="P210" t="s">
        <v>22</v>
      </c>
      <c r="Q210">
        <v>2171</v>
      </c>
      <c r="R210" t="s">
        <v>93</v>
      </c>
      <c r="S210">
        <v>12978644.16</v>
      </c>
      <c r="T210">
        <v>10659469.34</v>
      </c>
    </row>
    <row r="211" spans="1:20">
      <c r="A211" s="18" t="s">
        <v>22</v>
      </c>
      <c r="B211" s="18">
        <v>4979</v>
      </c>
      <c r="C211" s="18">
        <v>397.19</v>
      </c>
      <c r="D211" s="18">
        <v>16.38</v>
      </c>
      <c r="E211" s="19">
        <f t="shared" si="6"/>
        <v>380.81</v>
      </c>
      <c r="F211" s="18" t="s">
        <v>97</v>
      </c>
      <c r="G211" s="18">
        <v>3</v>
      </c>
      <c r="H211" s="18">
        <f t="shared" si="7"/>
        <v>1142.43</v>
      </c>
      <c r="Q211">
        <v>2176</v>
      </c>
      <c r="R211" t="s">
        <v>97</v>
      </c>
      <c r="S211">
        <v>1011420.81</v>
      </c>
      <c r="T211">
        <v>940730.3</v>
      </c>
    </row>
    <row r="212" spans="1:20">
      <c r="A212" s="18" t="s">
        <v>22</v>
      </c>
      <c r="B212" s="18">
        <v>5134</v>
      </c>
      <c r="C212" s="18">
        <v>368.77</v>
      </c>
      <c r="D212" s="18">
        <v>0</v>
      </c>
      <c r="E212" s="19">
        <f t="shared" si="6"/>
        <v>368.77</v>
      </c>
      <c r="F212" s="18" t="s">
        <v>97</v>
      </c>
      <c r="G212" s="18">
        <v>3</v>
      </c>
      <c r="H212" s="18">
        <f t="shared" si="7"/>
        <v>1106.31</v>
      </c>
      <c r="Q212">
        <v>2798</v>
      </c>
      <c r="R212" t="s">
        <v>97</v>
      </c>
      <c r="S212">
        <v>10814077.96</v>
      </c>
      <c r="T212">
        <v>12741634.88</v>
      </c>
    </row>
    <row r="213" spans="1:20">
      <c r="A213" s="18" t="s">
        <v>22</v>
      </c>
      <c r="B213" s="18">
        <v>5137</v>
      </c>
      <c r="C213" s="18">
        <v>825.496</v>
      </c>
      <c r="D213" s="18">
        <v>0</v>
      </c>
      <c r="E213" s="19">
        <f t="shared" si="6"/>
        <v>825.496</v>
      </c>
      <c r="F213" s="18" t="s">
        <v>97</v>
      </c>
      <c r="G213" s="18">
        <v>3</v>
      </c>
      <c r="H213" s="18">
        <f t="shared" si="7"/>
        <v>2476.488</v>
      </c>
      <c r="Q213">
        <v>3080</v>
      </c>
      <c r="R213" t="s">
        <v>97</v>
      </c>
      <c r="S213">
        <v>10814077.96</v>
      </c>
      <c r="T213">
        <v>12202331.59</v>
      </c>
    </row>
    <row r="214" spans="1:20">
      <c r="A214" s="18" t="s">
        <v>22</v>
      </c>
      <c r="B214" s="18">
        <v>5251</v>
      </c>
      <c r="C214" s="18">
        <v>393.69</v>
      </c>
      <c r="D214" s="18">
        <v>49.06</v>
      </c>
      <c r="E214" s="19">
        <f t="shared" si="6"/>
        <v>344.63</v>
      </c>
      <c r="F214" s="18" t="s">
        <v>117</v>
      </c>
      <c r="G214" s="18">
        <v>2</v>
      </c>
      <c r="H214" s="18">
        <f t="shared" si="7"/>
        <v>689.26</v>
      </c>
      <c r="Q214">
        <v>3213</v>
      </c>
      <c r="R214" t="s">
        <v>93</v>
      </c>
      <c r="S214">
        <v>12978644.16</v>
      </c>
      <c r="T214">
        <v>4049350.44</v>
      </c>
    </row>
    <row r="215" spans="1:20">
      <c r="A215" s="18" t="s">
        <v>22</v>
      </c>
      <c r="B215" s="18">
        <v>5264</v>
      </c>
      <c r="C215" s="18">
        <v>428.44</v>
      </c>
      <c r="D215" s="18">
        <v>1</v>
      </c>
      <c r="E215" s="19">
        <f t="shared" si="6"/>
        <v>427.44</v>
      </c>
      <c r="F215" s="18" t="s">
        <v>97</v>
      </c>
      <c r="G215" s="18">
        <v>3</v>
      </c>
      <c r="H215" s="18">
        <f t="shared" si="7"/>
        <v>1282.32</v>
      </c>
      <c r="Q215">
        <v>3391</v>
      </c>
      <c r="R215" t="s">
        <v>97</v>
      </c>
      <c r="S215">
        <v>1011420.81</v>
      </c>
      <c r="T215">
        <v>1303332.76</v>
      </c>
    </row>
    <row r="216" spans="1:20">
      <c r="A216" s="18" t="s">
        <v>22</v>
      </c>
      <c r="B216" s="18">
        <v>5289</v>
      </c>
      <c r="C216" s="18">
        <v>373.26</v>
      </c>
      <c r="D216" s="18">
        <v>8.45</v>
      </c>
      <c r="E216" s="19">
        <f t="shared" si="6"/>
        <v>364.81</v>
      </c>
      <c r="F216" s="18" t="s">
        <v>117</v>
      </c>
      <c r="G216" s="18">
        <v>2</v>
      </c>
      <c r="H216" s="18">
        <f t="shared" si="7"/>
        <v>729.62</v>
      </c>
      <c r="Q216">
        <v>3720</v>
      </c>
      <c r="R216" t="s">
        <v>97</v>
      </c>
      <c r="S216">
        <v>10814077.96</v>
      </c>
      <c r="T216">
        <v>13560160.88</v>
      </c>
    </row>
    <row r="217" spans="1:20">
      <c r="A217" s="18" t="s">
        <v>22</v>
      </c>
      <c r="B217" s="18">
        <v>5351</v>
      </c>
      <c r="C217" s="18">
        <v>296.3</v>
      </c>
      <c r="D217" s="18">
        <v>0</v>
      </c>
      <c r="E217" s="19">
        <f t="shared" si="6"/>
        <v>296.3</v>
      </c>
      <c r="F217" s="18" t="s">
        <v>97</v>
      </c>
      <c r="G217" s="18">
        <v>3</v>
      </c>
      <c r="H217" s="18">
        <f t="shared" si="7"/>
        <v>888.9</v>
      </c>
      <c r="Q217">
        <v>4472</v>
      </c>
      <c r="R217" t="s">
        <v>93</v>
      </c>
      <c r="S217">
        <v>12978644.16</v>
      </c>
      <c r="T217">
        <v>13172751.55</v>
      </c>
    </row>
    <row r="218" spans="1:20">
      <c r="A218" s="18" t="s">
        <v>22</v>
      </c>
      <c r="B218" s="18">
        <v>5352</v>
      </c>
      <c r="C218" s="18">
        <v>157.28</v>
      </c>
      <c r="D218" s="18">
        <v>8.3</v>
      </c>
      <c r="E218" s="19">
        <f t="shared" si="6"/>
        <v>148.98</v>
      </c>
      <c r="F218" s="18" t="s">
        <v>97</v>
      </c>
      <c r="G218" s="18">
        <v>3</v>
      </c>
      <c r="H218" s="18">
        <f t="shared" si="7"/>
        <v>446.94</v>
      </c>
      <c r="Q218">
        <v>4649</v>
      </c>
      <c r="R218" t="s">
        <v>117</v>
      </c>
      <c r="S218">
        <v>8653438.29</v>
      </c>
      <c r="T218">
        <v>7939443.45</v>
      </c>
    </row>
    <row r="219" spans="1:20">
      <c r="A219" s="18" t="s">
        <v>22</v>
      </c>
      <c r="B219" s="18">
        <v>5353</v>
      </c>
      <c r="C219" s="18">
        <v>250.55</v>
      </c>
      <c r="D219" s="18">
        <v>28.22</v>
      </c>
      <c r="E219" s="19">
        <f t="shared" si="6"/>
        <v>222.33</v>
      </c>
      <c r="F219" s="18" t="s">
        <v>97</v>
      </c>
      <c r="G219" s="18">
        <v>3</v>
      </c>
      <c r="H219" s="18">
        <f t="shared" si="7"/>
        <v>666.99</v>
      </c>
      <c r="Q219">
        <v>4654</v>
      </c>
      <c r="R219" t="s">
        <v>97</v>
      </c>
      <c r="S219">
        <v>10814077.96</v>
      </c>
      <c r="T219">
        <v>16854577.72</v>
      </c>
    </row>
    <row r="220" spans="1:20">
      <c r="A220" s="18" t="s">
        <v>23</v>
      </c>
      <c r="B220" s="18"/>
      <c r="C220" s="18">
        <v>1188.676</v>
      </c>
      <c r="D220" s="18"/>
      <c r="E220" s="19"/>
      <c r="F220" s="18"/>
      <c r="G220" s="18"/>
      <c r="H220" s="18"/>
      <c r="Q220">
        <v>4794</v>
      </c>
      <c r="R220" t="s">
        <v>97</v>
      </c>
      <c r="S220">
        <v>10814077.96</v>
      </c>
      <c r="T220">
        <v>11745693.46</v>
      </c>
    </row>
    <row r="221" spans="1:20">
      <c r="A221" s="18" t="s">
        <v>23</v>
      </c>
      <c r="B221" s="18">
        <v>5038</v>
      </c>
      <c r="C221" s="18">
        <v>201.85</v>
      </c>
      <c r="D221" s="18">
        <v>0</v>
      </c>
      <c r="E221" s="19">
        <f t="shared" si="6"/>
        <v>201.85</v>
      </c>
      <c r="F221" s="18" t="s">
        <v>97</v>
      </c>
      <c r="G221" s="18">
        <v>3</v>
      </c>
      <c r="H221" s="18">
        <f t="shared" si="7"/>
        <v>605.55</v>
      </c>
      <c r="Q221">
        <v>4817</v>
      </c>
      <c r="R221" t="s">
        <v>97</v>
      </c>
      <c r="S221">
        <v>10814077.96</v>
      </c>
      <c r="T221">
        <v>10871523.77</v>
      </c>
    </row>
    <row r="222" spans="1:20">
      <c r="A222" s="18" t="s">
        <v>23</v>
      </c>
      <c r="B222" s="18">
        <v>5240</v>
      </c>
      <c r="C222" s="18">
        <v>239.08</v>
      </c>
      <c r="D222" s="18">
        <v>84.16</v>
      </c>
      <c r="E222" s="19">
        <f t="shared" si="6"/>
        <v>154.92</v>
      </c>
      <c r="F222" s="18" t="s">
        <v>97</v>
      </c>
      <c r="G222" s="18">
        <v>3</v>
      </c>
      <c r="H222" s="18">
        <f t="shared" si="7"/>
        <v>464.76</v>
      </c>
      <c r="Q222">
        <v>4879</v>
      </c>
      <c r="R222" t="s">
        <v>97</v>
      </c>
      <c r="S222">
        <v>1011420.81</v>
      </c>
      <c r="T222">
        <v>1265556</v>
      </c>
    </row>
    <row r="223" spans="1:20">
      <c r="A223" s="18" t="s">
        <v>23</v>
      </c>
      <c r="B223" s="18">
        <v>5247</v>
      </c>
      <c r="C223" s="18">
        <v>92.97</v>
      </c>
      <c r="D223" s="18">
        <v>0</v>
      </c>
      <c r="E223" s="19">
        <f t="shared" si="6"/>
        <v>92.97</v>
      </c>
      <c r="F223" s="18">
        <v>0</v>
      </c>
      <c r="G223" s="18">
        <v>0</v>
      </c>
      <c r="H223" s="18">
        <f t="shared" si="7"/>
        <v>0</v>
      </c>
      <c r="Q223">
        <v>4936</v>
      </c>
      <c r="R223" t="s">
        <v>97</v>
      </c>
      <c r="S223">
        <v>10814077.96</v>
      </c>
      <c r="T223">
        <v>12678004.27</v>
      </c>
    </row>
    <row r="224" spans="1:20">
      <c r="A224" s="18" t="s">
        <v>23</v>
      </c>
      <c r="B224" s="18">
        <v>5254</v>
      </c>
      <c r="C224" s="18">
        <v>173.58</v>
      </c>
      <c r="D224" s="18">
        <v>0</v>
      </c>
      <c r="E224" s="19">
        <f t="shared" si="6"/>
        <v>173.58</v>
      </c>
      <c r="F224" s="18" t="s">
        <v>97</v>
      </c>
      <c r="G224" s="18">
        <v>3</v>
      </c>
      <c r="H224" s="18">
        <f t="shared" si="7"/>
        <v>520.74</v>
      </c>
      <c r="Q224">
        <v>4975</v>
      </c>
      <c r="R224" t="s">
        <v>93</v>
      </c>
      <c r="S224">
        <v>12978644.16</v>
      </c>
      <c r="T224">
        <v>11900967.95</v>
      </c>
    </row>
    <row r="225" spans="1:20">
      <c r="A225" s="18" t="s">
        <v>23</v>
      </c>
      <c r="B225" s="18">
        <v>5255</v>
      </c>
      <c r="C225" s="18">
        <v>75.2</v>
      </c>
      <c r="D225" s="18">
        <v>3.06</v>
      </c>
      <c r="E225" s="19">
        <f t="shared" si="6"/>
        <v>72.14</v>
      </c>
      <c r="F225" s="18" t="s">
        <v>97</v>
      </c>
      <c r="G225" s="18">
        <v>3</v>
      </c>
      <c r="H225" s="18">
        <f t="shared" si="7"/>
        <v>216.42</v>
      </c>
      <c r="Q225">
        <v>4977</v>
      </c>
      <c r="R225" t="s">
        <v>93</v>
      </c>
      <c r="S225">
        <v>12978644.16</v>
      </c>
      <c r="T225">
        <v>16297896.38</v>
      </c>
    </row>
    <row r="226" spans="1:20">
      <c r="A226" s="18" t="s">
        <v>23</v>
      </c>
      <c r="B226" s="18">
        <v>5267</v>
      </c>
      <c r="C226" s="18">
        <v>90.55</v>
      </c>
      <c r="D226" s="18">
        <v>5.17</v>
      </c>
      <c r="E226" s="19">
        <f t="shared" si="6"/>
        <v>85.38</v>
      </c>
      <c r="F226" s="18">
        <v>0</v>
      </c>
      <c r="G226" s="18">
        <v>0</v>
      </c>
      <c r="H226" s="18">
        <f t="shared" si="7"/>
        <v>0</v>
      </c>
      <c r="Q226">
        <v>4978</v>
      </c>
      <c r="R226" t="s">
        <v>97</v>
      </c>
      <c r="S226">
        <v>10814077.96</v>
      </c>
      <c r="T226">
        <v>13578466.99</v>
      </c>
    </row>
    <row r="227" spans="1:20">
      <c r="A227" s="18" t="s">
        <v>23</v>
      </c>
      <c r="B227" s="18">
        <v>5275</v>
      </c>
      <c r="C227" s="18">
        <v>103.51</v>
      </c>
      <c r="D227" s="18">
        <v>7.22</v>
      </c>
      <c r="E227" s="19">
        <f t="shared" si="6"/>
        <v>96.29</v>
      </c>
      <c r="F227" s="18" t="s">
        <v>97</v>
      </c>
      <c r="G227" s="18">
        <v>3</v>
      </c>
      <c r="H227" s="18">
        <f t="shared" si="7"/>
        <v>288.87</v>
      </c>
      <c r="Q227">
        <v>4979</v>
      </c>
      <c r="R227" t="s">
        <v>97</v>
      </c>
      <c r="S227">
        <v>10814077.96</v>
      </c>
      <c r="T227">
        <v>12963942.71</v>
      </c>
    </row>
    <row r="228" spans="1:20">
      <c r="A228" s="18" t="s">
        <v>23</v>
      </c>
      <c r="B228" s="18">
        <v>5288</v>
      </c>
      <c r="C228" s="18">
        <v>155.406</v>
      </c>
      <c r="D228" s="18">
        <v>0</v>
      </c>
      <c r="E228" s="19">
        <f t="shared" si="6"/>
        <v>155.406</v>
      </c>
      <c r="F228" s="18" t="s">
        <v>97</v>
      </c>
      <c r="G228" s="18">
        <v>3</v>
      </c>
      <c r="H228" s="18">
        <f t="shared" si="7"/>
        <v>466.218</v>
      </c>
      <c r="Q228">
        <v>4982</v>
      </c>
      <c r="R228" t="s">
        <v>97</v>
      </c>
      <c r="S228">
        <v>1011420.81</v>
      </c>
      <c r="T228">
        <v>1456349.49</v>
      </c>
    </row>
    <row r="229" spans="1:20">
      <c r="A229" s="18" t="s">
        <v>23</v>
      </c>
      <c r="B229" s="18">
        <v>5318</v>
      </c>
      <c r="C229" s="18">
        <v>13.13</v>
      </c>
      <c r="D229" s="18">
        <v>0</v>
      </c>
      <c r="E229" s="19">
        <f t="shared" si="6"/>
        <v>13.13</v>
      </c>
      <c r="F229" s="18" t="s">
        <v>97</v>
      </c>
      <c r="G229" s="18">
        <v>3</v>
      </c>
      <c r="H229" s="18">
        <f t="shared" si="7"/>
        <v>39.39</v>
      </c>
      <c r="Q229">
        <v>5021</v>
      </c>
      <c r="R229" t="s">
        <v>117</v>
      </c>
      <c r="S229">
        <v>809318.54</v>
      </c>
      <c r="T229">
        <v>1124142.61</v>
      </c>
    </row>
    <row r="230" spans="1:20">
      <c r="A230" s="18" t="s">
        <v>23</v>
      </c>
      <c r="B230" s="18">
        <v>5320</v>
      </c>
      <c r="C230" s="18">
        <v>25.55</v>
      </c>
      <c r="D230" s="18">
        <v>0</v>
      </c>
      <c r="E230" s="19">
        <f t="shared" si="6"/>
        <v>25.55</v>
      </c>
      <c r="F230" s="18" t="s">
        <v>97</v>
      </c>
      <c r="G230" s="18">
        <v>3</v>
      </c>
      <c r="H230" s="18">
        <f t="shared" si="7"/>
        <v>76.65</v>
      </c>
      <c r="Q230">
        <v>5046</v>
      </c>
      <c r="R230" t="s">
        <v>97</v>
      </c>
      <c r="S230">
        <v>1011420.81</v>
      </c>
      <c r="T230">
        <v>1329103.09</v>
      </c>
    </row>
    <row r="231" spans="1:20">
      <c r="A231" s="18" t="s">
        <v>23</v>
      </c>
      <c r="B231" s="18">
        <v>5483</v>
      </c>
      <c r="C231" s="18">
        <v>17.85</v>
      </c>
      <c r="D231" s="18">
        <v>0</v>
      </c>
      <c r="E231" s="19">
        <f t="shared" si="6"/>
        <v>17.85</v>
      </c>
      <c r="F231" s="18">
        <v>0</v>
      </c>
      <c r="G231" s="18">
        <v>0</v>
      </c>
      <c r="H231" s="18">
        <f t="shared" si="7"/>
        <v>0</v>
      </c>
      <c r="Q231">
        <v>5128</v>
      </c>
      <c r="R231" t="s">
        <v>117</v>
      </c>
      <c r="S231">
        <v>809318.54</v>
      </c>
      <c r="T231">
        <v>1106055.53</v>
      </c>
    </row>
    <row r="232" spans="1:20">
      <c r="A232" s="18" t="s">
        <v>24</v>
      </c>
      <c r="B232" s="18"/>
      <c r="C232" s="18">
        <v>67249.442</v>
      </c>
      <c r="D232" s="18"/>
      <c r="E232" s="18"/>
      <c r="F232" s="18"/>
      <c r="G232" s="18"/>
      <c r="H232" s="18"/>
      <c r="Q232">
        <v>5134</v>
      </c>
      <c r="R232" t="s">
        <v>97</v>
      </c>
      <c r="S232">
        <v>10814077.96</v>
      </c>
      <c r="T232">
        <v>11877272.37</v>
      </c>
    </row>
    <row r="233" spans="17:20">
      <c r="Q233">
        <v>5135</v>
      </c>
      <c r="R233" t="s">
        <v>97</v>
      </c>
      <c r="S233">
        <v>1011420.81</v>
      </c>
      <c r="T233">
        <v>1370159.84</v>
      </c>
    </row>
    <row r="234" spans="17:20">
      <c r="Q234">
        <v>5137</v>
      </c>
      <c r="R234" t="s">
        <v>97</v>
      </c>
      <c r="S234">
        <v>10814077.96</v>
      </c>
      <c r="T234">
        <v>18469801.09</v>
      </c>
    </row>
    <row r="235" spans="17:20">
      <c r="Q235">
        <v>5215</v>
      </c>
      <c r="R235" t="s">
        <v>97</v>
      </c>
      <c r="S235">
        <v>1011420.81</v>
      </c>
      <c r="T235">
        <v>1237144.67</v>
      </c>
    </row>
    <row r="236" spans="17:20">
      <c r="Q236">
        <v>5251</v>
      </c>
      <c r="R236" t="s">
        <v>117</v>
      </c>
      <c r="S236">
        <v>8653438.29</v>
      </c>
      <c r="T236">
        <v>8368824.85</v>
      </c>
    </row>
    <row r="237" spans="17:20">
      <c r="Q237">
        <v>5264</v>
      </c>
      <c r="R237" t="s">
        <v>97</v>
      </c>
      <c r="S237">
        <v>10814077.96</v>
      </c>
      <c r="T237">
        <v>11419975.55</v>
      </c>
    </row>
    <row r="238" spans="17:20">
      <c r="Q238">
        <v>5289</v>
      </c>
      <c r="R238" t="s">
        <v>117</v>
      </c>
      <c r="S238">
        <v>8653438.29</v>
      </c>
      <c r="T238">
        <v>10437951.82</v>
      </c>
    </row>
    <row r="239" spans="17:20">
      <c r="Q239">
        <v>5351</v>
      </c>
      <c r="R239" t="s">
        <v>97</v>
      </c>
      <c r="S239">
        <v>10814077.96</v>
      </c>
      <c r="T239">
        <v>9281521.21</v>
      </c>
    </row>
    <row r="240" spans="17:20">
      <c r="Q240">
        <v>5352</v>
      </c>
      <c r="R240" t="s">
        <v>97</v>
      </c>
      <c r="S240">
        <v>10814077.96</v>
      </c>
      <c r="T240">
        <v>5164102.06</v>
      </c>
    </row>
    <row r="241" spans="17:20">
      <c r="Q241">
        <v>5353</v>
      </c>
      <c r="R241" t="s">
        <v>97</v>
      </c>
      <c r="S241">
        <v>10814077.96</v>
      </c>
      <c r="T241">
        <v>6925961.87</v>
      </c>
    </row>
    <row r="242" spans="17:20">
      <c r="Q242">
        <v>5354</v>
      </c>
      <c r="R242" t="s">
        <v>97</v>
      </c>
      <c r="S242">
        <v>1011420.81</v>
      </c>
      <c r="T242">
        <v>1252945.67</v>
      </c>
    </row>
    <row r="243" spans="16:20">
      <c r="P243" t="s">
        <v>23</v>
      </c>
      <c r="Q243">
        <v>5038</v>
      </c>
      <c r="R243" t="s">
        <v>97</v>
      </c>
      <c r="S243">
        <v>3978500</v>
      </c>
      <c r="T243">
        <v>3259051.89</v>
      </c>
    </row>
    <row r="244" spans="17:20">
      <c r="Q244">
        <v>5240</v>
      </c>
      <c r="R244" t="s">
        <v>97</v>
      </c>
      <c r="S244">
        <v>3978500</v>
      </c>
      <c r="T244">
        <v>6118315.75</v>
      </c>
    </row>
    <row r="245" spans="17:20">
      <c r="Q245">
        <v>5254</v>
      </c>
      <c r="R245" t="s">
        <v>97</v>
      </c>
      <c r="S245">
        <v>3978500</v>
      </c>
      <c r="T245">
        <v>4962559.17</v>
      </c>
    </row>
    <row r="246" spans="17:20">
      <c r="Q246">
        <v>5255</v>
      </c>
      <c r="R246" t="s">
        <v>97</v>
      </c>
      <c r="S246">
        <v>3978500</v>
      </c>
      <c r="T246">
        <v>5877498.79</v>
      </c>
    </row>
    <row r="247" spans="17:20">
      <c r="Q247">
        <v>5275</v>
      </c>
      <c r="R247" t="s">
        <v>97</v>
      </c>
      <c r="S247">
        <v>3978500</v>
      </c>
      <c r="T247">
        <v>5943554.74</v>
      </c>
    </row>
    <row r="248" spans="17:20">
      <c r="Q248">
        <v>5288</v>
      </c>
      <c r="R248" t="s">
        <v>97</v>
      </c>
      <c r="S248">
        <v>3978500</v>
      </c>
      <c r="T248">
        <v>4792236.86</v>
      </c>
    </row>
    <row r="249" spans="17:20">
      <c r="Q249">
        <v>5318</v>
      </c>
      <c r="R249" t="s">
        <v>97</v>
      </c>
      <c r="S249">
        <v>3978500</v>
      </c>
      <c r="T249">
        <v>1277664.13</v>
      </c>
    </row>
    <row r="250" spans="17:20">
      <c r="Q250">
        <v>5320</v>
      </c>
      <c r="R250" t="s">
        <v>97</v>
      </c>
      <c r="S250">
        <v>3978500</v>
      </c>
      <c r="T250">
        <v>2300939.5</v>
      </c>
    </row>
    <row r="251" spans="16:18">
      <c r="P251" t="s">
        <v>323</v>
      </c>
      <c r="Q251" t="s">
        <v>323</v>
      </c>
      <c r="R251" t="s">
        <v>323</v>
      </c>
    </row>
    <row r="252" spans="16:20">
      <c r="P252" t="s">
        <v>24</v>
      </c>
      <c r="S252">
        <v>1658840187.76</v>
      </c>
      <c r="T252">
        <v>1770810223.73</v>
      </c>
    </row>
  </sheetData>
  <autoFilter xmlns:etc="http://www.wps.cn/officeDocument/2017/etCustomData" ref="A4:H252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tabSelected="1" topLeftCell="A22" workbookViewId="0">
      <selection activeCell="C26" sqref="C26"/>
    </sheetView>
  </sheetViews>
  <sheetFormatPr defaultColWidth="8.88888888888889" defaultRowHeight="14.4"/>
  <cols>
    <col min="1" max="1" width="25.7777777777778" customWidth="1"/>
    <col min="2" max="2" width="17" customWidth="1"/>
    <col min="3" max="3" width="14" customWidth="1"/>
    <col min="4" max="4" width="19.1111111111111" customWidth="1"/>
    <col min="5" max="5" width="18.4444444444444" customWidth="1"/>
    <col min="8" max="8" width="25.7777777777778" customWidth="1"/>
  </cols>
  <sheetData>
    <row r="1" spans="1:13">
      <c r="A1" s="9" t="s">
        <v>304</v>
      </c>
      <c r="B1" s="21">
        <v>45505</v>
      </c>
      <c r="C1" s="9"/>
      <c r="L1" t="s">
        <v>304</v>
      </c>
      <c r="M1" t="s">
        <v>307</v>
      </c>
    </row>
    <row r="2" spans="1:13">
      <c r="A2" s="9" t="s">
        <v>308</v>
      </c>
      <c r="B2" s="9" t="s">
        <v>324</v>
      </c>
      <c r="C2" t="s">
        <v>310</v>
      </c>
      <c r="L2" t="s">
        <v>308</v>
      </c>
      <c r="M2" t="s">
        <v>324</v>
      </c>
    </row>
    <row r="3" spans="1:5">
      <c r="A3" s="22"/>
      <c r="B3" s="22"/>
      <c r="C3" s="22" t="s">
        <v>311</v>
      </c>
      <c r="D3" s="18" t="s">
        <v>312</v>
      </c>
      <c r="E3" s="18" t="s">
        <v>313</v>
      </c>
    </row>
    <row r="4" spans="1:14">
      <c r="A4" s="22" t="s">
        <v>7</v>
      </c>
      <c r="B4" s="22" t="s">
        <v>8</v>
      </c>
      <c r="C4" s="22" t="s">
        <v>319</v>
      </c>
      <c r="D4" s="22" t="s">
        <v>319</v>
      </c>
      <c r="E4" s="22" t="s">
        <v>319</v>
      </c>
      <c r="F4" s="18" t="s">
        <v>44</v>
      </c>
      <c r="G4" s="18" t="s">
        <v>320</v>
      </c>
      <c r="H4" s="18" t="s">
        <v>321</v>
      </c>
      <c r="L4" t="s">
        <v>7</v>
      </c>
      <c r="M4" t="s">
        <v>322</v>
      </c>
      <c r="N4" t="s">
        <v>319</v>
      </c>
    </row>
    <row r="5" spans="1:14">
      <c r="A5" s="22" t="s">
        <v>12</v>
      </c>
      <c r="B5" s="22"/>
      <c r="C5" s="22">
        <v>11028.77</v>
      </c>
      <c r="D5" s="18"/>
      <c r="E5" s="18"/>
      <c r="F5" s="18"/>
      <c r="G5" s="18"/>
      <c r="H5" s="18"/>
      <c r="L5" t="s">
        <v>12</v>
      </c>
      <c r="N5">
        <v>529.27</v>
      </c>
    </row>
    <row r="6" spans="1:14">
      <c r="A6" s="22"/>
      <c r="B6" s="22">
        <v>133</v>
      </c>
      <c r="C6" s="22">
        <v>19.17</v>
      </c>
      <c r="D6" s="18">
        <v>2.57</v>
      </c>
      <c r="E6" s="18">
        <f t="shared" ref="E5:E18" si="0">C6-D6</f>
        <v>16.6</v>
      </c>
      <c r="F6" s="18">
        <v>0</v>
      </c>
      <c r="G6" s="18">
        <v>0</v>
      </c>
      <c r="H6" s="18">
        <f t="shared" ref="H6:H69" si="1">E6*G6</f>
        <v>0</v>
      </c>
      <c r="M6">
        <v>133</v>
      </c>
      <c r="N6">
        <v>2.57</v>
      </c>
    </row>
    <row r="7" spans="1:14">
      <c r="A7" s="22"/>
      <c r="B7" s="22">
        <v>2708</v>
      </c>
      <c r="C7" s="22">
        <v>5978.7</v>
      </c>
      <c r="D7" s="18">
        <v>230.8</v>
      </c>
      <c r="E7" s="18">
        <f t="shared" si="0"/>
        <v>5747.9</v>
      </c>
      <c r="F7" s="18" t="s">
        <v>97</v>
      </c>
      <c r="G7" s="18">
        <v>0.7</v>
      </c>
      <c r="H7" s="18">
        <f t="shared" si="1"/>
        <v>4023.53</v>
      </c>
      <c r="M7">
        <v>2708</v>
      </c>
      <c r="N7">
        <v>230.8</v>
      </c>
    </row>
    <row r="8" spans="1:14">
      <c r="A8" s="22"/>
      <c r="B8" s="22">
        <v>3890</v>
      </c>
      <c r="C8" s="22">
        <v>1.06</v>
      </c>
      <c r="D8" s="18">
        <v>0</v>
      </c>
      <c r="E8" s="18">
        <f t="shared" si="0"/>
        <v>1.06</v>
      </c>
      <c r="F8" s="18">
        <v>0</v>
      </c>
      <c r="G8" s="18">
        <v>0</v>
      </c>
      <c r="H8" s="18">
        <f t="shared" si="1"/>
        <v>0</v>
      </c>
      <c r="M8">
        <v>4082</v>
      </c>
      <c r="N8">
        <v>258.35</v>
      </c>
    </row>
    <row r="9" spans="1:14">
      <c r="A9" s="22"/>
      <c r="B9" s="22">
        <v>4082</v>
      </c>
      <c r="C9" s="22">
        <v>3696.28</v>
      </c>
      <c r="D9" s="18">
        <v>258.35</v>
      </c>
      <c r="E9" s="18">
        <f t="shared" si="0"/>
        <v>3437.93</v>
      </c>
      <c r="F9" s="18" t="s">
        <v>93</v>
      </c>
      <c r="G9" s="18">
        <v>1</v>
      </c>
      <c r="H9" s="18">
        <f t="shared" si="1"/>
        <v>3437.93</v>
      </c>
      <c r="M9">
        <v>5325</v>
      </c>
      <c r="N9">
        <v>37.55</v>
      </c>
    </row>
    <row r="10" spans="1:14">
      <c r="A10" s="22"/>
      <c r="B10" s="22">
        <v>5325</v>
      </c>
      <c r="C10" s="22">
        <v>1.68</v>
      </c>
      <c r="D10" s="18">
        <v>37.55</v>
      </c>
      <c r="E10" s="18">
        <f t="shared" si="0"/>
        <v>-35.87</v>
      </c>
      <c r="F10" s="18" t="s">
        <v>97</v>
      </c>
      <c r="G10" s="18">
        <v>0.7</v>
      </c>
      <c r="H10" s="18">
        <f t="shared" si="1"/>
        <v>-25.109</v>
      </c>
      <c r="L10" t="s">
        <v>13</v>
      </c>
      <c r="N10">
        <v>1316.23</v>
      </c>
    </row>
    <row r="11" spans="1:14">
      <c r="A11" s="22"/>
      <c r="B11" s="22">
        <v>5388</v>
      </c>
      <c r="C11" s="22">
        <v>0.08</v>
      </c>
      <c r="D11" s="18">
        <v>0</v>
      </c>
      <c r="E11" s="18">
        <f t="shared" si="0"/>
        <v>0.08</v>
      </c>
      <c r="F11" s="18">
        <v>0</v>
      </c>
      <c r="G11" s="18">
        <v>0</v>
      </c>
      <c r="H11" s="18">
        <f t="shared" si="1"/>
        <v>0</v>
      </c>
      <c r="M11">
        <v>3095</v>
      </c>
      <c r="N11">
        <v>201.48</v>
      </c>
    </row>
    <row r="12" spans="1:14">
      <c r="A12" s="22"/>
      <c r="B12" s="22">
        <v>5485</v>
      </c>
      <c r="C12" s="22">
        <v>581.42</v>
      </c>
      <c r="D12" s="18">
        <v>0</v>
      </c>
      <c r="E12" s="18">
        <f t="shared" si="0"/>
        <v>581.42</v>
      </c>
      <c r="F12" s="18">
        <v>0</v>
      </c>
      <c r="G12" s="18">
        <v>0</v>
      </c>
      <c r="H12" s="18">
        <f t="shared" si="1"/>
        <v>0</v>
      </c>
      <c r="M12">
        <v>4212</v>
      </c>
      <c r="N12">
        <v>413.35</v>
      </c>
    </row>
    <row r="13" spans="1:14">
      <c r="A13" s="22"/>
      <c r="B13" s="22">
        <v>5487</v>
      </c>
      <c r="C13" s="22">
        <v>750.38</v>
      </c>
      <c r="D13" s="18">
        <v>0</v>
      </c>
      <c r="E13" s="18">
        <f t="shared" si="0"/>
        <v>750.38</v>
      </c>
      <c r="F13" s="18">
        <v>0</v>
      </c>
      <c r="G13" s="18">
        <v>0</v>
      </c>
      <c r="H13" s="18">
        <f t="shared" si="1"/>
        <v>0</v>
      </c>
      <c r="M13">
        <v>4627</v>
      </c>
      <c r="N13">
        <v>396.25</v>
      </c>
    </row>
    <row r="14" spans="1:14">
      <c r="A14" s="22" t="s">
        <v>13</v>
      </c>
      <c r="B14" s="22"/>
      <c r="C14" s="22">
        <v>11272.73</v>
      </c>
      <c r="D14" s="18">
        <v>0</v>
      </c>
      <c r="E14" s="18"/>
      <c r="F14" s="18"/>
      <c r="G14" s="18"/>
      <c r="H14" s="18"/>
      <c r="M14">
        <v>4857</v>
      </c>
      <c r="N14">
        <v>48.77</v>
      </c>
    </row>
    <row r="15" spans="1:14">
      <c r="A15" s="22"/>
      <c r="B15" s="22">
        <v>3095</v>
      </c>
      <c r="C15" s="22">
        <v>2624.43</v>
      </c>
      <c r="D15" s="18">
        <v>201.48</v>
      </c>
      <c r="E15" s="18">
        <f t="shared" si="0"/>
        <v>2422.95</v>
      </c>
      <c r="F15" s="18" t="s">
        <v>93</v>
      </c>
      <c r="G15" s="18">
        <v>1</v>
      </c>
      <c r="H15" s="18">
        <f t="shared" si="1"/>
        <v>2422.95</v>
      </c>
      <c r="M15">
        <v>5296</v>
      </c>
      <c r="N15">
        <v>256.38</v>
      </c>
    </row>
    <row r="16" spans="1:14">
      <c r="A16" s="22"/>
      <c r="B16" s="22">
        <v>3156</v>
      </c>
      <c r="C16" s="22">
        <v>1.66</v>
      </c>
      <c r="D16" s="18">
        <v>0</v>
      </c>
      <c r="E16" s="18">
        <f t="shared" si="0"/>
        <v>1.66</v>
      </c>
      <c r="F16" s="18">
        <v>0</v>
      </c>
      <c r="G16" s="18">
        <v>0</v>
      </c>
      <c r="H16" s="18">
        <f t="shared" si="1"/>
        <v>0</v>
      </c>
      <c r="L16" t="s">
        <v>14</v>
      </c>
      <c r="N16">
        <v>1827.58</v>
      </c>
    </row>
    <row r="17" spans="1:14">
      <c r="A17" s="22"/>
      <c r="B17" s="22">
        <v>3157</v>
      </c>
      <c r="C17" s="22">
        <v>0.67</v>
      </c>
      <c r="D17" s="18">
        <v>0</v>
      </c>
      <c r="E17" s="18">
        <f t="shared" si="0"/>
        <v>0.67</v>
      </c>
      <c r="F17" s="18">
        <v>0</v>
      </c>
      <c r="G17" s="18">
        <v>0</v>
      </c>
      <c r="H17" s="18">
        <f t="shared" si="1"/>
        <v>0</v>
      </c>
      <c r="M17">
        <v>0</v>
      </c>
      <c r="N17">
        <v>51.53</v>
      </c>
    </row>
    <row r="18" spans="1:14">
      <c r="A18" s="22"/>
      <c r="B18" s="22">
        <v>4212</v>
      </c>
      <c r="C18" s="22">
        <v>2601.33</v>
      </c>
      <c r="D18" s="18">
        <v>413.35</v>
      </c>
      <c r="E18" s="18">
        <f t="shared" si="0"/>
        <v>2187.98</v>
      </c>
      <c r="F18" s="18" t="s">
        <v>97</v>
      </c>
      <c r="G18" s="18">
        <v>0.7</v>
      </c>
      <c r="H18" s="18">
        <f t="shared" si="1"/>
        <v>1531.586</v>
      </c>
      <c r="M18">
        <v>1802</v>
      </c>
      <c r="N18">
        <v>332.15</v>
      </c>
    </row>
    <row r="19" spans="1:14">
      <c r="A19" s="22"/>
      <c r="B19" s="22">
        <v>4627</v>
      </c>
      <c r="C19" s="22">
        <v>2312.08</v>
      </c>
      <c r="D19" s="18">
        <v>396.25</v>
      </c>
      <c r="E19" s="18">
        <f t="shared" ref="E14:E78" si="2">C19-D19</f>
        <v>1915.83</v>
      </c>
      <c r="F19" s="18" t="s">
        <v>97</v>
      </c>
      <c r="G19" s="18">
        <v>0.7</v>
      </c>
      <c r="H19" s="18">
        <f t="shared" si="1"/>
        <v>1341.081</v>
      </c>
      <c r="M19">
        <v>1805</v>
      </c>
      <c r="N19">
        <v>440.42</v>
      </c>
    </row>
    <row r="20" spans="1:14">
      <c r="A20" s="22"/>
      <c r="B20" s="22">
        <v>4857</v>
      </c>
      <c r="C20" s="22">
        <v>1451.08</v>
      </c>
      <c r="D20" s="18">
        <v>48.77</v>
      </c>
      <c r="E20" s="18">
        <f t="shared" si="2"/>
        <v>1402.31</v>
      </c>
      <c r="F20" s="18" t="s">
        <v>97</v>
      </c>
      <c r="G20" s="18">
        <v>0.7</v>
      </c>
      <c r="H20" s="18">
        <f t="shared" si="1"/>
        <v>981.617</v>
      </c>
      <c r="M20">
        <v>4078</v>
      </c>
      <c r="N20">
        <v>31.42</v>
      </c>
    </row>
    <row r="21" spans="1:14">
      <c r="A21" s="22"/>
      <c r="B21" s="22">
        <v>5296</v>
      </c>
      <c r="C21" s="22">
        <v>2281.48</v>
      </c>
      <c r="D21" s="18">
        <v>256.38</v>
      </c>
      <c r="E21" s="18">
        <f t="shared" si="2"/>
        <v>2025.1</v>
      </c>
      <c r="F21" s="18" t="s">
        <v>117</v>
      </c>
      <c r="G21" s="18">
        <v>0.5</v>
      </c>
      <c r="H21" s="18">
        <f t="shared" si="1"/>
        <v>1012.55</v>
      </c>
      <c r="M21">
        <v>4184</v>
      </c>
      <c r="N21">
        <v>264.52</v>
      </c>
    </row>
    <row r="22" spans="1:14">
      <c r="A22" s="22" t="s">
        <v>14</v>
      </c>
      <c r="B22" s="22"/>
      <c r="C22" s="22">
        <v>28962.73</v>
      </c>
      <c r="D22" s="18">
        <v>0</v>
      </c>
      <c r="E22" s="18"/>
      <c r="F22" s="18"/>
      <c r="G22" s="18"/>
      <c r="H22" s="18"/>
      <c r="M22">
        <v>4955</v>
      </c>
      <c r="N22">
        <v>301.93</v>
      </c>
    </row>
    <row r="23" spans="1:14">
      <c r="A23" s="22"/>
      <c r="B23" s="22">
        <v>1</v>
      </c>
      <c r="C23" s="22">
        <v>11.22</v>
      </c>
      <c r="D23" s="18">
        <v>0</v>
      </c>
      <c r="E23" s="18">
        <f t="shared" si="2"/>
        <v>11.22</v>
      </c>
      <c r="F23" s="18">
        <v>0</v>
      </c>
      <c r="G23" s="18">
        <v>0</v>
      </c>
      <c r="H23" s="18">
        <f t="shared" si="1"/>
        <v>0</v>
      </c>
      <c r="M23">
        <v>5227</v>
      </c>
      <c r="N23">
        <v>282.53</v>
      </c>
    </row>
    <row r="24" spans="1:14">
      <c r="A24" s="22"/>
      <c r="B24" s="22">
        <v>204</v>
      </c>
      <c r="C24" s="22">
        <v>2.67</v>
      </c>
      <c r="D24" s="18">
        <v>0</v>
      </c>
      <c r="E24" s="18">
        <f t="shared" si="2"/>
        <v>2.67</v>
      </c>
      <c r="F24" s="18">
        <v>0</v>
      </c>
      <c r="G24" s="18">
        <v>0</v>
      </c>
      <c r="H24" s="18">
        <f t="shared" si="1"/>
        <v>0</v>
      </c>
      <c r="M24">
        <v>5238</v>
      </c>
      <c r="N24">
        <v>123.08</v>
      </c>
    </row>
    <row r="25" spans="1:14">
      <c r="A25" s="22"/>
      <c r="B25" s="22">
        <v>1802</v>
      </c>
      <c r="C25" s="22">
        <v>7010.55</v>
      </c>
      <c r="D25" s="18">
        <v>332.15</v>
      </c>
      <c r="E25" s="18">
        <f t="shared" si="2"/>
        <v>6678.4</v>
      </c>
      <c r="F25" s="18" t="s">
        <v>97</v>
      </c>
      <c r="G25" s="18">
        <v>0.7</v>
      </c>
      <c r="H25" s="18">
        <f t="shared" si="1"/>
        <v>4674.88</v>
      </c>
      <c r="L25" t="s">
        <v>15</v>
      </c>
      <c r="N25">
        <v>529.43</v>
      </c>
    </row>
    <row r="26" spans="1:14">
      <c r="A26" s="22"/>
      <c r="B26" s="31">
        <v>1805</v>
      </c>
      <c r="C26" s="31">
        <v>4857.91</v>
      </c>
      <c r="D26" s="33">
        <v>440.42</v>
      </c>
      <c r="E26" s="33">
        <f t="shared" si="2"/>
        <v>4417.49</v>
      </c>
      <c r="F26" s="18" t="s">
        <v>97</v>
      </c>
      <c r="G26" s="18">
        <v>0.7</v>
      </c>
      <c r="H26" s="18">
        <f t="shared" si="1"/>
        <v>3092.243</v>
      </c>
      <c r="M26">
        <v>5325</v>
      </c>
      <c r="N26">
        <v>11.5</v>
      </c>
    </row>
    <row r="27" spans="1:14">
      <c r="A27" s="22"/>
      <c r="B27" s="22">
        <v>3718</v>
      </c>
      <c r="C27" s="22">
        <v>1.31</v>
      </c>
      <c r="D27" s="18">
        <v>0</v>
      </c>
      <c r="E27" s="18">
        <f t="shared" si="2"/>
        <v>1.31</v>
      </c>
      <c r="F27" s="18">
        <v>0</v>
      </c>
      <c r="G27" s="18">
        <v>0</v>
      </c>
      <c r="H27" s="18">
        <f t="shared" si="1"/>
        <v>0</v>
      </c>
      <c r="M27">
        <v>5359</v>
      </c>
      <c r="N27">
        <v>133.1</v>
      </c>
    </row>
    <row r="28" spans="1:14">
      <c r="A28" s="22"/>
      <c r="B28" s="22">
        <v>3778</v>
      </c>
      <c r="C28" s="22">
        <v>0.47</v>
      </c>
      <c r="D28" s="18">
        <v>0</v>
      </c>
      <c r="E28" s="18">
        <f t="shared" si="2"/>
        <v>0.47</v>
      </c>
      <c r="F28" s="18">
        <v>0</v>
      </c>
      <c r="G28" s="18">
        <v>0</v>
      </c>
      <c r="H28" s="18">
        <f t="shared" si="1"/>
        <v>0</v>
      </c>
      <c r="M28">
        <v>5366</v>
      </c>
      <c r="N28">
        <v>220.14</v>
      </c>
    </row>
    <row r="29" spans="1:14">
      <c r="A29" s="22"/>
      <c r="B29" s="22">
        <v>4184</v>
      </c>
      <c r="C29" s="22">
        <v>6623.24</v>
      </c>
      <c r="D29" s="18">
        <v>264.52</v>
      </c>
      <c r="E29" s="18">
        <f t="shared" si="2"/>
        <v>6358.72</v>
      </c>
      <c r="F29" s="18" t="s">
        <v>93</v>
      </c>
      <c r="G29" s="18">
        <v>1</v>
      </c>
      <c r="H29" s="18">
        <f t="shared" si="1"/>
        <v>6358.72</v>
      </c>
      <c r="M29">
        <v>5378</v>
      </c>
      <c r="N29">
        <v>121.19</v>
      </c>
    </row>
    <row r="30" spans="1:14">
      <c r="A30" s="22"/>
      <c r="B30" s="22">
        <v>4350</v>
      </c>
      <c r="C30" s="22">
        <v>0.95</v>
      </c>
      <c r="D30" s="18">
        <v>0</v>
      </c>
      <c r="E30" s="18">
        <f t="shared" si="2"/>
        <v>0.95</v>
      </c>
      <c r="F30" s="18">
        <v>0</v>
      </c>
      <c r="G30" s="18">
        <v>0</v>
      </c>
      <c r="H30" s="18">
        <f t="shared" si="1"/>
        <v>0</v>
      </c>
      <c r="M30">
        <v>5379</v>
      </c>
      <c r="N30">
        <v>43.5</v>
      </c>
    </row>
    <row r="31" spans="1:14">
      <c r="A31" s="22"/>
      <c r="B31" s="22">
        <v>4884</v>
      </c>
      <c r="C31" s="22">
        <v>0.85</v>
      </c>
      <c r="D31" s="18">
        <v>0</v>
      </c>
      <c r="E31" s="18">
        <f t="shared" si="2"/>
        <v>0.85</v>
      </c>
      <c r="F31" s="18">
        <v>0</v>
      </c>
      <c r="G31" s="18">
        <v>0</v>
      </c>
      <c r="H31" s="18">
        <f t="shared" si="1"/>
        <v>0</v>
      </c>
      <c r="L31" t="s">
        <v>16</v>
      </c>
      <c r="N31">
        <v>2099.46</v>
      </c>
    </row>
    <row r="32" spans="1:14">
      <c r="A32" s="22"/>
      <c r="B32" s="22">
        <v>4955</v>
      </c>
      <c r="C32" s="22">
        <v>5652.6</v>
      </c>
      <c r="D32" s="18">
        <v>301.93</v>
      </c>
      <c r="E32" s="18">
        <f t="shared" si="2"/>
        <v>5350.67</v>
      </c>
      <c r="F32" s="18" t="s">
        <v>93</v>
      </c>
      <c r="G32" s="18">
        <v>1</v>
      </c>
      <c r="H32" s="18">
        <f t="shared" si="1"/>
        <v>5350.67</v>
      </c>
      <c r="M32">
        <v>0</v>
      </c>
      <c r="N32">
        <v>414.81</v>
      </c>
    </row>
    <row r="33" spans="1:14">
      <c r="A33" s="22"/>
      <c r="B33" s="22">
        <v>5227</v>
      </c>
      <c r="C33" s="22">
        <v>3645.39</v>
      </c>
      <c r="D33" s="18">
        <v>282.53</v>
      </c>
      <c r="E33" s="18">
        <f t="shared" si="2"/>
        <v>3362.86</v>
      </c>
      <c r="F33" s="18" t="s">
        <v>97</v>
      </c>
      <c r="G33" s="18">
        <v>0.7</v>
      </c>
      <c r="H33" s="18">
        <f t="shared" si="1"/>
        <v>2354.002</v>
      </c>
      <c r="M33">
        <v>1804</v>
      </c>
      <c r="N33">
        <v>52.92</v>
      </c>
    </row>
    <row r="34" spans="1:14">
      <c r="A34" s="22"/>
      <c r="B34" s="22">
        <v>5238</v>
      </c>
      <c r="C34" s="22">
        <v>1155.57</v>
      </c>
      <c r="D34" s="18">
        <v>123.08</v>
      </c>
      <c r="E34" s="18">
        <f t="shared" si="2"/>
        <v>1032.49</v>
      </c>
      <c r="F34" s="18" t="s">
        <v>97</v>
      </c>
      <c r="G34" s="18">
        <v>0.7</v>
      </c>
      <c r="H34" s="18">
        <f t="shared" si="1"/>
        <v>722.743</v>
      </c>
      <c r="M34">
        <v>1809</v>
      </c>
      <c r="N34">
        <v>359.58</v>
      </c>
    </row>
    <row r="35" spans="1:14">
      <c r="A35" s="22" t="s">
        <v>15</v>
      </c>
      <c r="B35" s="22"/>
      <c r="C35" s="22">
        <v>13362.84</v>
      </c>
      <c r="D35" s="18">
        <v>0</v>
      </c>
      <c r="E35" s="18"/>
      <c r="F35" s="18"/>
      <c r="G35" s="18"/>
      <c r="H35" s="18"/>
      <c r="M35">
        <v>2176</v>
      </c>
      <c r="N35">
        <v>44.5</v>
      </c>
    </row>
    <row r="36" spans="1:14">
      <c r="A36" s="22"/>
      <c r="B36" s="22">
        <v>5325</v>
      </c>
      <c r="C36" s="22">
        <v>3847.81</v>
      </c>
      <c r="D36" s="18">
        <v>37.55</v>
      </c>
      <c r="E36" s="18">
        <f t="shared" si="2"/>
        <v>3810.26</v>
      </c>
      <c r="F36" s="18" t="s">
        <v>97</v>
      </c>
      <c r="G36" s="18">
        <v>0.7</v>
      </c>
      <c r="H36" s="18">
        <f t="shared" si="1"/>
        <v>2667.182</v>
      </c>
      <c r="M36">
        <v>2545</v>
      </c>
      <c r="N36">
        <v>291.87</v>
      </c>
    </row>
    <row r="37" spans="1:14">
      <c r="A37" s="22"/>
      <c r="B37" s="22">
        <v>5359</v>
      </c>
      <c r="C37" s="22">
        <v>1035.49</v>
      </c>
      <c r="D37" s="18">
        <v>133.1</v>
      </c>
      <c r="E37" s="18">
        <f t="shared" si="2"/>
        <v>902.39</v>
      </c>
      <c r="F37" s="18">
        <v>0</v>
      </c>
      <c r="G37" s="18">
        <v>0</v>
      </c>
      <c r="H37" s="18">
        <f t="shared" si="1"/>
        <v>0</v>
      </c>
      <c r="M37">
        <v>2672</v>
      </c>
      <c r="N37">
        <v>341.48</v>
      </c>
    </row>
    <row r="38" spans="1:14">
      <c r="A38" s="22"/>
      <c r="B38" s="22">
        <v>5365</v>
      </c>
      <c r="C38" s="22">
        <v>6.76</v>
      </c>
      <c r="D38" s="18">
        <v>0</v>
      </c>
      <c r="E38" s="18">
        <f t="shared" si="2"/>
        <v>6.76</v>
      </c>
      <c r="F38" s="18">
        <v>0</v>
      </c>
      <c r="G38" s="18">
        <v>0</v>
      </c>
      <c r="H38" s="18">
        <f t="shared" si="1"/>
        <v>0</v>
      </c>
      <c r="M38">
        <v>4221</v>
      </c>
      <c r="N38">
        <v>151.83</v>
      </c>
    </row>
    <row r="39" spans="1:14">
      <c r="A39" s="22"/>
      <c r="B39" s="22">
        <v>5366</v>
      </c>
      <c r="C39" s="22">
        <v>3534.93</v>
      </c>
      <c r="D39" s="18">
        <v>220.14</v>
      </c>
      <c r="E39" s="18">
        <f t="shared" si="2"/>
        <v>3314.79</v>
      </c>
      <c r="F39" s="18">
        <v>0</v>
      </c>
      <c r="G39" s="18">
        <v>0</v>
      </c>
      <c r="H39" s="18">
        <f t="shared" si="1"/>
        <v>0</v>
      </c>
      <c r="M39">
        <v>5339</v>
      </c>
      <c r="N39">
        <v>249.01</v>
      </c>
    </row>
    <row r="40" spans="1:14">
      <c r="A40" s="22"/>
      <c r="B40" s="22">
        <v>5370</v>
      </c>
      <c r="C40" s="22">
        <v>12.18</v>
      </c>
      <c r="D40" s="18">
        <v>0</v>
      </c>
      <c r="E40" s="18">
        <f t="shared" si="2"/>
        <v>12.18</v>
      </c>
      <c r="F40" s="18">
        <v>0</v>
      </c>
      <c r="G40" s="18">
        <v>0</v>
      </c>
      <c r="H40" s="18">
        <f t="shared" si="1"/>
        <v>0</v>
      </c>
      <c r="M40">
        <v>5341</v>
      </c>
      <c r="N40">
        <v>193.46</v>
      </c>
    </row>
    <row r="41" spans="1:14">
      <c r="A41" s="22"/>
      <c r="B41" s="22">
        <v>5372</v>
      </c>
      <c r="C41" s="22">
        <v>15.93</v>
      </c>
      <c r="D41" s="18">
        <v>0</v>
      </c>
      <c r="E41" s="18">
        <f t="shared" si="2"/>
        <v>15.93</v>
      </c>
      <c r="F41" s="18">
        <v>0</v>
      </c>
      <c r="G41" s="18">
        <v>0</v>
      </c>
      <c r="H41" s="18">
        <f t="shared" si="1"/>
        <v>0</v>
      </c>
      <c r="L41" t="s">
        <v>17</v>
      </c>
      <c r="N41">
        <v>990.91</v>
      </c>
    </row>
    <row r="42" spans="1:14">
      <c r="A42" s="22"/>
      <c r="B42" s="22">
        <v>5378</v>
      </c>
      <c r="C42" s="22">
        <v>1924.62</v>
      </c>
      <c r="D42" s="18">
        <v>121.19</v>
      </c>
      <c r="E42" s="18">
        <f t="shared" si="2"/>
        <v>1803.43</v>
      </c>
      <c r="F42" s="18">
        <v>0</v>
      </c>
      <c r="G42" s="18">
        <v>0</v>
      </c>
      <c r="H42" s="18">
        <f t="shared" si="1"/>
        <v>0</v>
      </c>
      <c r="M42">
        <v>3391</v>
      </c>
      <c r="N42">
        <v>28.52</v>
      </c>
    </row>
    <row r="43" spans="1:14">
      <c r="A43" s="22"/>
      <c r="B43" s="22">
        <v>5379</v>
      </c>
      <c r="C43" s="22">
        <v>2984.96</v>
      </c>
      <c r="D43" s="18">
        <v>43.5</v>
      </c>
      <c r="E43" s="18">
        <f t="shared" si="2"/>
        <v>2941.46</v>
      </c>
      <c r="F43" s="18">
        <v>0</v>
      </c>
      <c r="G43" s="18">
        <v>0</v>
      </c>
      <c r="H43" s="18">
        <f t="shared" si="1"/>
        <v>0</v>
      </c>
      <c r="M43">
        <v>3609</v>
      </c>
      <c r="N43">
        <v>201.9</v>
      </c>
    </row>
    <row r="44" spans="1:14">
      <c r="A44" s="22"/>
      <c r="B44" s="22">
        <v>5388</v>
      </c>
      <c r="C44" s="22">
        <v>0.16</v>
      </c>
      <c r="D44" s="18">
        <v>0</v>
      </c>
      <c r="E44" s="18">
        <f t="shared" si="2"/>
        <v>0.16</v>
      </c>
      <c r="F44" s="18">
        <v>0</v>
      </c>
      <c r="G44" s="18">
        <v>0</v>
      </c>
      <c r="H44" s="18">
        <f t="shared" si="1"/>
        <v>0</v>
      </c>
      <c r="M44">
        <v>3654</v>
      </c>
      <c r="N44">
        <v>48.11</v>
      </c>
    </row>
    <row r="45" spans="1:14">
      <c r="A45" s="22" t="s">
        <v>16</v>
      </c>
      <c r="B45" s="22"/>
      <c r="C45" s="22">
        <v>17720.851</v>
      </c>
      <c r="D45" s="18">
        <v>0</v>
      </c>
      <c r="E45" s="18"/>
      <c r="F45" s="18"/>
      <c r="G45" s="18"/>
      <c r="H45" s="18"/>
      <c r="M45">
        <v>3658</v>
      </c>
      <c r="N45">
        <v>249.23</v>
      </c>
    </row>
    <row r="46" spans="1:14">
      <c r="A46" s="22"/>
      <c r="B46" s="22">
        <v>1551</v>
      </c>
      <c r="C46" s="22">
        <v>2.64</v>
      </c>
      <c r="D46" s="18">
        <v>0</v>
      </c>
      <c r="E46" s="18">
        <f t="shared" si="2"/>
        <v>2.64</v>
      </c>
      <c r="F46" s="18">
        <v>0</v>
      </c>
      <c r="G46" s="18">
        <v>0</v>
      </c>
      <c r="H46" s="18">
        <f t="shared" si="1"/>
        <v>0</v>
      </c>
      <c r="M46">
        <v>4327</v>
      </c>
      <c r="N46">
        <v>364.3</v>
      </c>
    </row>
    <row r="47" spans="1:14">
      <c r="A47" s="22"/>
      <c r="B47" s="22">
        <v>1804</v>
      </c>
      <c r="C47" s="22">
        <v>2182.34</v>
      </c>
      <c r="D47" s="18">
        <v>52.92</v>
      </c>
      <c r="E47" s="18">
        <f t="shared" si="2"/>
        <v>2129.42</v>
      </c>
      <c r="F47" s="18" t="s">
        <v>97</v>
      </c>
      <c r="G47" s="18">
        <v>0.7</v>
      </c>
      <c r="H47" s="18">
        <f t="shared" si="1"/>
        <v>1490.594</v>
      </c>
      <c r="M47">
        <v>5253</v>
      </c>
      <c r="N47">
        <v>98.85</v>
      </c>
    </row>
    <row r="48" spans="1:14">
      <c r="A48" s="22"/>
      <c r="B48" s="22">
        <v>1809</v>
      </c>
      <c r="C48" s="22">
        <v>2367.33</v>
      </c>
      <c r="D48" s="18">
        <v>359.58</v>
      </c>
      <c r="E48" s="18">
        <f t="shared" si="2"/>
        <v>2007.75</v>
      </c>
      <c r="F48" s="18" t="s">
        <v>117</v>
      </c>
      <c r="G48" s="18">
        <v>0.5</v>
      </c>
      <c r="H48" s="18">
        <f t="shared" si="1"/>
        <v>1003.875</v>
      </c>
      <c r="L48" t="s">
        <v>18</v>
      </c>
      <c r="N48">
        <v>464.32</v>
      </c>
    </row>
    <row r="49" spans="1:14">
      <c r="A49" s="22"/>
      <c r="B49" s="22">
        <v>2177</v>
      </c>
      <c r="C49" s="22">
        <v>1.6</v>
      </c>
      <c r="D49" s="18">
        <v>0</v>
      </c>
      <c r="E49" s="18">
        <f t="shared" si="2"/>
        <v>1.6</v>
      </c>
      <c r="F49" s="18">
        <v>0</v>
      </c>
      <c r="G49" s="18">
        <v>0</v>
      </c>
      <c r="H49" s="18">
        <f t="shared" si="1"/>
        <v>0</v>
      </c>
      <c r="M49">
        <v>81</v>
      </c>
      <c r="N49">
        <v>63.18</v>
      </c>
    </row>
    <row r="50" spans="1:14">
      <c r="A50" s="22"/>
      <c r="B50" s="22">
        <v>2545</v>
      </c>
      <c r="C50" s="22">
        <v>2508.981</v>
      </c>
      <c r="D50" s="18">
        <v>291.87</v>
      </c>
      <c r="E50" s="18">
        <f t="shared" si="2"/>
        <v>2217.111</v>
      </c>
      <c r="F50" s="18" t="s">
        <v>97</v>
      </c>
      <c r="G50" s="18">
        <v>0.7</v>
      </c>
      <c r="H50" s="18">
        <f t="shared" si="1"/>
        <v>1551.9777</v>
      </c>
      <c r="M50">
        <v>1805</v>
      </c>
      <c r="N50">
        <v>33.35</v>
      </c>
    </row>
    <row r="51" spans="1:14">
      <c r="A51" s="22"/>
      <c r="B51" s="22">
        <v>2672</v>
      </c>
      <c r="C51" s="22">
        <v>1615.88</v>
      </c>
      <c r="D51" s="18">
        <v>341.48</v>
      </c>
      <c r="E51" s="18">
        <f t="shared" si="2"/>
        <v>1274.4</v>
      </c>
      <c r="F51" s="18" t="s">
        <v>117</v>
      </c>
      <c r="G51" s="18">
        <v>0.5</v>
      </c>
      <c r="H51" s="18">
        <f t="shared" si="1"/>
        <v>637.2</v>
      </c>
      <c r="M51">
        <v>4022</v>
      </c>
      <c r="N51">
        <v>94.22</v>
      </c>
    </row>
    <row r="52" spans="1:14">
      <c r="A52" s="22"/>
      <c r="B52" s="22">
        <v>4221</v>
      </c>
      <c r="C52" s="22">
        <v>1228.25</v>
      </c>
      <c r="D52" s="18">
        <v>151.83</v>
      </c>
      <c r="E52" s="18">
        <f t="shared" si="2"/>
        <v>1076.42</v>
      </c>
      <c r="F52" s="18" t="s">
        <v>97</v>
      </c>
      <c r="G52" s="18">
        <v>0.7</v>
      </c>
      <c r="H52" s="18">
        <f t="shared" si="1"/>
        <v>753.494</v>
      </c>
      <c r="M52">
        <v>5097</v>
      </c>
      <c r="N52">
        <v>122.48</v>
      </c>
    </row>
    <row r="53" spans="1:14">
      <c r="A53" s="22"/>
      <c r="B53" s="22">
        <v>5044</v>
      </c>
      <c r="C53" s="22">
        <v>2228.67</v>
      </c>
      <c r="D53" s="18">
        <v>0</v>
      </c>
      <c r="E53" s="18">
        <f t="shared" si="2"/>
        <v>2228.67</v>
      </c>
      <c r="F53" s="18" t="s">
        <v>97</v>
      </c>
      <c r="G53" s="18">
        <v>0.7</v>
      </c>
      <c r="H53" s="18">
        <f t="shared" si="1"/>
        <v>1560.069</v>
      </c>
      <c r="M53">
        <v>5261</v>
      </c>
      <c r="N53">
        <v>151.09</v>
      </c>
    </row>
    <row r="54" spans="1:14">
      <c r="A54" s="22"/>
      <c r="B54" s="22">
        <v>5339</v>
      </c>
      <c r="C54" s="22">
        <v>2788.09</v>
      </c>
      <c r="D54" s="18">
        <v>249.01</v>
      </c>
      <c r="E54" s="18">
        <f t="shared" si="2"/>
        <v>2539.08</v>
      </c>
      <c r="F54" s="18" t="s">
        <v>97</v>
      </c>
      <c r="G54" s="18">
        <v>0.7</v>
      </c>
      <c r="H54" s="18">
        <f t="shared" si="1"/>
        <v>1777.356</v>
      </c>
      <c r="L54" t="s">
        <v>19</v>
      </c>
      <c r="N54">
        <v>1592.77</v>
      </c>
    </row>
    <row r="55" spans="1:14">
      <c r="A55" s="22"/>
      <c r="B55" s="22">
        <v>5341</v>
      </c>
      <c r="C55" s="22">
        <v>2796.29</v>
      </c>
      <c r="D55" s="18">
        <v>193.46</v>
      </c>
      <c r="E55" s="18">
        <f t="shared" si="2"/>
        <v>2602.83</v>
      </c>
      <c r="F55" s="18" t="s">
        <v>97</v>
      </c>
      <c r="G55" s="18">
        <v>0.7</v>
      </c>
      <c r="H55" s="18">
        <f t="shared" si="1"/>
        <v>1821.981</v>
      </c>
      <c r="M55">
        <v>81</v>
      </c>
      <c r="N55">
        <v>139</v>
      </c>
    </row>
    <row r="56" spans="1:14">
      <c r="A56" s="22"/>
      <c r="B56" s="22">
        <v>5497</v>
      </c>
      <c r="C56" s="22">
        <v>0.78</v>
      </c>
      <c r="D56" s="18">
        <v>0</v>
      </c>
      <c r="E56" s="18">
        <f t="shared" si="2"/>
        <v>0.78</v>
      </c>
      <c r="F56" s="18">
        <v>0</v>
      </c>
      <c r="G56" s="18">
        <v>0</v>
      </c>
      <c r="H56" s="18">
        <f t="shared" si="1"/>
        <v>0</v>
      </c>
      <c r="M56">
        <v>1434</v>
      </c>
      <c r="N56">
        <v>211.61</v>
      </c>
    </row>
    <row r="57" spans="1:14">
      <c r="A57" s="22" t="s">
        <v>17</v>
      </c>
      <c r="B57" s="22"/>
      <c r="C57" s="22">
        <v>10540.77</v>
      </c>
      <c r="D57" s="18">
        <v>0</v>
      </c>
      <c r="E57" s="18"/>
      <c r="F57" s="18"/>
      <c r="G57" s="18"/>
      <c r="H57" s="18"/>
      <c r="M57">
        <v>1616</v>
      </c>
      <c r="N57">
        <v>1021.8</v>
      </c>
    </row>
    <row r="58" spans="1:14">
      <c r="A58" s="22"/>
      <c r="B58" s="22">
        <v>3609</v>
      </c>
      <c r="C58" s="22">
        <v>2169.7</v>
      </c>
      <c r="D58" s="18">
        <v>201.9</v>
      </c>
      <c r="E58" s="18">
        <f t="shared" si="2"/>
        <v>1967.8</v>
      </c>
      <c r="F58" s="18" t="s">
        <v>97</v>
      </c>
      <c r="G58" s="18">
        <v>0.7</v>
      </c>
      <c r="H58" s="18">
        <f t="shared" si="1"/>
        <v>1377.46</v>
      </c>
      <c r="M58">
        <v>3095</v>
      </c>
      <c r="N58">
        <v>45.2</v>
      </c>
    </row>
    <row r="59" spans="1:14">
      <c r="A59" s="22"/>
      <c r="B59" s="22">
        <v>3654</v>
      </c>
      <c r="C59" s="22">
        <v>1947.27</v>
      </c>
      <c r="D59" s="18">
        <v>48.11</v>
      </c>
      <c r="E59" s="18">
        <f t="shared" si="2"/>
        <v>1899.16</v>
      </c>
      <c r="F59" s="18" t="s">
        <v>97</v>
      </c>
      <c r="G59" s="18">
        <v>0.7</v>
      </c>
      <c r="H59" s="18">
        <f t="shared" si="1"/>
        <v>1329.412</v>
      </c>
      <c r="M59">
        <v>4078</v>
      </c>
      <c r="N59">
        <v>97.68</v>
      </c>
    </row>
    <row r="60" spans="1:14">
      <c r="A60" s="22"/>
      <c r="B60" s="22">
        <v>3658</v>
      </c>
      <c r="C60" s="22">
        <v>2810</v>
      </c>
      <c r="D60" s="18">
        <v>249.23</v>
      </c>
      <c r="E60" s="18">
        <f t="shared" si="2"/>
        <v>2560.77</v>
      </c>
      <c r="F60" s="18" t="s">
        <v>93</v>
      </c>
      <c r="G60" s="18">
        <v>1</v>
      </c>
      <c r="H60" s="18">
        <f t="shared" si="1"/>
        <v>2560.77</v>
      </c>
      <c r="M60">
        <v>5287</v>
      </c>
      <c r="N60">
        <v>77.48</v>
      </c>
    </row>
    <row r="61" spans="1:14">
      <c r="A61" s="22"/>
      <c r="B61" s="22">
        <v>4327</v>
      </c>
      <c r="C61" s="22">
        <v>2746.99</v>
      </c>
      <c r="D61" s="18">
        <v>364.3</v>
      </c>
      <c r="E61" s="18">
        <f t="shared" si="2"/>
        <v>2382.69</v>
      </c>
      <c r="F61" s="18" t="s">
        <v>93</v>
      </c>
      <c r="G61" s="18">
        <v>1</v>
      </c>
      <c r="H61" s="18">
        <f t="shared" si="1"/>
        <v>2382.69</v>
      </c>
      <c r="L61" t="s">
        <v>20</v>
      </c>
      <c r="N61">
        <v>950.26</v>
      </c>
    </row>
    <row r="62" spans="1:14">
      <c r="A62" s="22"/>
      <c r="B62" s="22">
        <v>5253</v>
      </c>
      <c r="C62" s="22">
        <v>866.81</v>
      </c>
      <c r="D62" s="18">
        <v>98.85</v>
      </c>
      <c r="E62" s="18">
        <f t="shared" si="2"/>
        <v>767.96</v>
      </c>
      <c r="F62" s="18" t="s">
        <v>117</v>
      </c>
      <c r="G62" s="18">
        <v>0.5</v>
      </c>
      <c r="H62" s="18">
        <f t="shared" si="1"/>
        <v>383.98</v>
      </c>
      <c r="M62">
        <v>103</v>
      </c>
      <c r="N62">
        <v>122.19</v>
      </c>
    </row>
    <row r="63" spans="1:14">
      <c r="A63" s="22" t="s">
        <v>18</v>
      </c>
      <c r="B63" s="22"/>
      <c r="C63" s="22">
        <v>14829.431</v>
      </c>
      <c r="D63" s="18">
        <v>0</v>
      </c>
      <c r="E63" s="18"/>
      <c r="F63" s="18"/>
      <c r="G63" s="18"/>
      <c r="H63" s="18"/>
      <c r="M63">
        <v>3369</v>
      </c>
      <c r="N63">
        <v>22.55</v>
      </c>
    </row>
    <row r="64" spans="1:14">
      <c r="A64" s="22"/>
      <c r="B64" s="22">
        <v>3388</v>
      </c>
      <c r="C64" s="22">
        <v>1.13</v>
      </c>
      <c r="D64" s="18">
        <v>0</v>
      </c>
      <c r="E64" s="18">
        <f t="shared" si="2"/>
        <v>1.13</v>
      </c>
      <c r="F64" s="18">
        <v>0</v>
      </c>
      <c r="G64" s="18">
        <v>0</v>
      </c>
      <c r="H64" s="18">
        <f t="shared" si="1"/>
        <v>0</v>
      </c>
      <c r="M64">
        <v>4492</v>
      </c>
      <c r="N64">
        <v>176.69</v>
      </c>
    </row>
    <row r="65" spans="1:14">
      <c r="A65" s="22"/>
      <c r="B65" s="22">
        <v>4022</v>
      </c>
      <c r="C65" s="22">
        <v>5162.09</v>
      </c>
      <c r="D65" s="18">
        <v>94.22</v>
      </c>
      <c r="E65" s="18">
        <f t="shared" si="2"/>
        <v>5067.87</v>
      </c>
      <c r="F65" s="18" t="s">
        <v>93</v>
      </c>
      <c r="G65" s="18">
        <v>1</v>
      </c>
      <c r="H65" s="18">
        <f t="shared" si="1"/>
        <v>5067.87</v>
      </c>
      <c r="M65">
        <v>5287</v>
      </c>
      <c r="N65">
        <v>628.83</v>
      </c>
    </row>
    <row r="66" spans="1:14">
      <c r="A66" s="22"/>
      <c r="B66" s="22">
        <v>5097</v>
      </c>
      <c r="C66" s="22">
        <v>4910.33</v>
      </c>
      <c r="D66" s="18">
        <v>122.48</v>
      </c>
      <c r="E66" s="18">
        <f t="shared" si="2"/>
        <v>4787.85</v>
      </c>
      <c r="F66" s="18" t="s">
        <v>97</v>
      </c>
      <c r="G66" s="18">
        <v>0.7</v>
      </c>
      <c r="H66" s="18">
        <f t="shared" si="1"/>
        <v>3351.495</v>
      </c>
      <c r="L66" t="s">
        <v>21</v>
      </c>
      <c r="N66">
        <v>2016.7</v>
      </c>
    </row>
    <row r="67" spans="1:14">
      <c r="A67" s="22"/>
      <c r="B67" s="22">
        <v>5162</v>
      </c>
      <c r="C67" s="22">
        <v>0.001</v>
      </c>
      <c r="D67" s="18">
        <v>0</v>
      </c>
      <c r="E67" s="18">
        <f t="shared" si="2"/>
        <v>0.001</v>
      </c>
      <c r="F67" s="18">
        <v>0</v>
      </c>
      <c r="G67" s="18">
        <v>0</v>
      </c>
      <c r="H67" s="18">
        <f t="shared" si="1"/>
        <v>0</v>
      </c>
      <c r="M67">
        <v>1548</v>
      </c>
      <c r="N67">
        <v>92.23</v>
      </c>
    </row>
    <row r="68" spans="1:14">
      <c r="A68" s="22"/>
      <c r="B68" s="22">
        <v>5261</v>
      </c>
      <c r="C68" s="22">
        <v>4755.88</v>
      </c>
      <c r="D68" s="18">
        <v>151.09</v>
      </c>
      <c r="E68" s="18">
        <f t="shared" si="2"/>
        <v>4604.79</v>
      </c>
      <c r="F68" s="18" t="s">
        <v>97</v>
      </c>
      <c r="G68" s="18">
        <v>0.7</v>
      </c>
      <c r="H68" s="18">
        <f t="shared" si="1"/>
        <v>3223.353</v>
      </c>
      <c r="M68">
        <v>2687</v>
      </c>
      <c r="N68">
        <v>5.59</v>
      </c>
    </row>
    <row r="69" spans="1:14">
      <c r="A69" s="22" t="s">
        <v>19</v>
      </c>
      <c r="B69" s="22"/>
      <c r="C69" s="22">
        <v>14789.06</v>
      </c>
      <c r="D69" s="18">
        <v>0</v>
      </c>
      <c r="E69" s="18"/>
      <c r="F69" s="18"/>
      <c r="G69" s="18"/>
      <c r="H69" s="18"/>
      <c r="M69">
        <v>2695</v>
      </c>
      <c r="N69">
        <v>86.06</v>
      </c>
    </row>
    <row r="70" spans="1:14">
      <c r="A70" s="22"/>
      <c r="B70" s="22">
        <v>81</v>
      </c>
      <c r="C70" s="22">
        <v>4003.56</v>
      </c>
      <c r="D70" s="18">
        <v>63.18</v>
      </c>
      <c r="E70" s="18">
        <f t="shared" si="2"/>
        <v>3940.38</v>
      </c>
      <c r="F70" s="18" t="s">
        <v>97</v>
      </c>
      <c r="G70" s="18">
        <v>0.7</v>
      </c>
      <c r="H70" s="18">
        <f t="shared" ref="H70:H117" si="3">E70*G70</f>
        <v>2758.266</v>
      </c>
      <c r="M70">
        <v>3369</v>
      </c>
      <c r="N70">
        <v>328.08</v>
      </c>
    </row>
    <row r="71" spans="1:14">
      <c r="A71" s="22"/>
      <c r="B71" s="22">
        <v>1434</v>
      </c>
      <c r="C71" s="22">
        <v>4823.89</v>
      </c>
      <c r="D71" s="18">
        <v>211.61</v>
      </c>
      <c r="E71" s="18">
        <f t="shared" si="2"/>
        <v>4612.28</v>
      </c>
      <c r="F71" s="18" t="s">
        <v>93</v>
      </c>
      <c r="G71" s="18">
        <v>1</v>
      </c>
      <c r="H71" s="18">
        <f t="shared" si="3"/>
        <v>4612.28</v>
      </c>
      <c r="M71">
        <v>4329</v>
      </c>
      <c r="N71">
        <v>79.61</v>
      </c>
    </row>
    <row r="72" spans="1:14">
      <c r="A72" s="22"/>
      <c r="B72" s="22">
        <v>1616</v>
      </c>
      <c r="C72" s="22">
        <v>3049.87</v>
      </c>
      <c r="D72" s="18">
        <v>1021.8</v>
      </c>
      <c r="E72" s="18">
        <f t="shared" si="2"/>
        <v>2028.07</v>
      </c>
      <c r="F72" s="18" t="s">
        <v>97</v>
      </c>
      <c r="G72" s="18">
        <v>0.7</v>
      </c>
      <c r="H72" s="18">
        <f t="shared" si="3"/>
        <v>1419.649</v>
      </c>
      <c r="M72">
        <v>4863</v>
      </c>
      <c r="N72">
        <v>211.15</v>
      </c>
    </row>
    <row r="73" spans="1:14">
      <c r="A73" s="22"/>
      <c r="B73" s="22">
        <v>4078</v>
      </c>
      <c r="C73" s="22">
        <v>2911.74</v>
      </c>
      <c r="D73" s="18">
        <v>31.42</v>
      </c>
      <c r="E73" s="18">
        <f t="shared" si="2"/>
        <v>2880.32</v>
      </c>
      <c r="F73" s="18" t="s">
        <v>117</v>
      </c>
      <c r="G73" s="18">
        <v>0.5</v>
      </c>
      <c r="H73" s="18">
        <f t="shared" si="3"/>
        <v>1440.16</v>
      </c>
      <c r="M73">
        <v>4881</v>
      </c>
      <c r="N73">
        <v>329.6</v>
      </c>
    </row>
    <row r="74" spans="1:14">
      <c r="A74" s="22" t="s">
        <v>20</v>
      </c>
      <c r="B74" s="22"/>
      <c r="C74" s="22">
        <v>13731.02</v>
      </c>
      <c r="D74" s="18">
        <v>0</v>
      </c>
      <c r="E74" s="18"/>
      <c r="F74" s="18"/>
      <c r="G74" s="18"/>
      <c r="H74" s="18"/>
      <c r="M74">
        <v>5109</v>
      </c>
      <c r="N74">
        <v>320.58</v>
      </c>
    </row>
    <row r="75" spans="1:14">
      <c r="A75" s="22"/>
      <c r="B75" s="22">
        <v>1</v>
      </c>
      <c r="C75" s="22">
        <v>29.78</v>
      </c>
      <c r="D75" s="18">
        <v>0</v>
      </c>
      <c r="E75" s="18">
        <f t="shared" si="2"/>
        <v>29.78</v>
      </c>
      <c r="F75" s="18">
        <v>0</v>
      </c>
      <c r="G75" s="18">
        <v>0</v>
      </c>
      <c r="H75" s="18">
        <f t="shared" si="3"/>
        <v>0</v>
      </c>
      <c r="M75">
        <v>5122</v>
      </c>
      <c r="N75">
        <v>407.42</v>
      </c>
    </row>
    <row r="76" spans="1:14">
      <c r="A76" s="22"/>
      <c r="B76" s="22">
        <v>103</v>
      </c>
      <c r="C76" s="22">
        <v>4761.4</v>
      </c>
      <c r="D76" s="18">
        <v>122.19</v>
      </c>
      <c r="E76" s="18">
        <f t="shared" si="2"/>
        <v>4639.21</v>
      </c>
      <c r="F76" s="18" t="s">
        <v>93</v>
      </c>
      <c r="G76" s="18">
        <v>1</v>
      </c>
      <c r="H76" s="18">
        <f t="shared" si="3"/>
        <v>4639.21</v>
      </c>
      <c r="M76">
        <v>5273</v>
      </c>
      <c r="N76">
        <v>77.35</v>
      </c>
    </row>
    <row r="77" spans="1:14">
      <c r="A77" s="22"/>
      <c r="B77" s="22">
        <v>221</v>
      </c>
      <c r="C77" s="22">
        <v>1.42</v>
      </c>
      <c r="D77" s="18">
        <v>0</v>
      </c>
      <c r="E77" s="18">
        <f t="shared" si="2"/>
        <v>1.42</v>
      </c>
      <c r="F77" s="18">
        <v>0</v>
      </c>
      <c r="G77" s="18">
        <v>0</v>
      </c>
      <c r="H77" s="18">
        <f t="shared" si="3"/>
        <v>0</v>
      </c>
      <c r="M77">
        <v>5344</v>
      </c>
      <c r="N77">
        <v>25.95</v>
      </c>
    </row>
    <row r="78" spans="1:14">
      <c r="A78" s="22"/>
      <c r="B78" s="22">
        <v>4492</v>
      </c>
      <c r="C78" s="22">
        <v>5074.65</v>
      </c>
      <c r="D78" s="18">
        <v>176.69</v>
      </c>
      <c r="E78" s="18">
        <f t="shared" si="2"/>
        <v>4897.96</v>
      </c>
      <c r="F78" s="18" t="s">
        <v>97</v>
      </c>
      <c r="G78" s="18">
        <v>0.7</v>
      </c>
      <c r="H78" s="18">
        <f t="shared" si="3"/>
        <v>3428.572</v>
      </c>
      <c r="M78">
        <v>5345</v>
      </c>
      <c r="N78">
        <v>53.08</v>
      </c>
    </row>
    <row r="79" spans="1:14">
      <c r="A79" s="22"/>
      <c r="B79" s="22">
        <v>4512</v>
      </c>
      <c r="C79" s="22">
        <v>0.52</v>
      </c>
      <c r="D79" s="18">
        <v>0</v>
      </c>
      <c r="E79" s="18">
        <f t="shared" ref="E79:E83" si="4">C79-D79</f>
        <v>0.52</v>
      </c>
      <c r="F79" s="18">
        <v>0</v>
      </c>
      <c r="G79" s="18">
        <v>0</v>
      </c>
      <c r="H79" s="18">
        <f t="shared" si="3"/>
        <v>0</v>
      </c>
      <c r="L79" t="s">
        <v>22</v>
      </c>
      <c r="N79">
        <v>1727.59</v>
      </c>
    </row>
    <row r="80" spans="1:14">
      <c r="A80" s="22"/>
      <c r="B80" s="22">
        <v>5287</v>
      </c>
      <c r="C80" s="22">
        <v>3863.25</v>
      </c>
      <c r="D80" s="18">
        <v>77.48</v>
      </c>
      <c r="E80" s="18">
        <f t="shared" si="4"/>
        <v>3785.77</v>
      </c>
      <c r="F80" s="18" t="s">
        <v>97</v>
      </c>
      <c r="G80" s="18">
        <v>0.7</v>
      </c>
      <c r="H80" s="18">
        <f t="shared" si="3"/>
        <v>2650.039</v>
      </c>
      <c r="M80">
        <v>0</v>
      </c>
      <c r="N80">
        <v>231.66</v>
      </c>
    </row>
    <row r="81" spans="1:14">
      <c r="A81" s="22" t="s">
        <v>21</v>
      </c>
      <c r="B81" s="22"/>
      <c r="C81" s="22">
        <v>27157.13</v>
      </c>
      <c r="D81" s="18">
        <v>0</v>
      </c>
      <c r="E81" s="18"/>
      <c r="F81" s="18"/>
      <c r="G81" s="18"/>
      <c r="H81" s="18"/>
      <c r="M81">
        <v>2176</v>
      </c>
      <c r="N81">
        <v>51.4</v>
      </c>
    </row>
    <row r="82" spans="1:14">
      <c r="A82" s="22"/>
      <c r="B82" s="22">
        <v>1</v>
      </c>
      <c r="C82" s="22">
        <v>10.6</v>
      </c>
      <c r="D82" s="18">
        <v>0</v>
      </c>
      <c r="E82" s="18">
        <f t="shared" si="4"/>
        <v>10.6</v>
      </c>
      <c r="F82" s="18">
        <v>0</v>
      </c>
      <c r="G82" s="18">
        <v>0</v>
      </c>
      <c r="H82" s="18">
        <f t="shared" si="3"/>
        <v>0</v>
      </c>
      <c r="M82">
        <v>3391</v>
      </c>
      <c r="N82">
        <v>305.57</v>
      </c>
    </row>
    <row r="83" spans="1:14">
      <c r="A83" s="22"/>
      <c r="B83" s="22">
        <v>1548</v>
      </c>
      <c r="C83" s="22">
        <v>1210.06</v>
      </c>
      <c r="D83" s="18">
        <v>92.23</v>
      </c>
      <c r="E83" s="18">
        <f t="shared" si="4"/>
        <v>1117.83</v>
      </c>
      <c r="F83" s="18" t="s">
        <v>97</v>
      </c>
      <c r="G83" s="18">
        <v>0.7</v>
      </c>
      <c r="H83" s="18">
        <f t="shared" si="3"/>
        <v>782.481</v>
      </c>
      <c r="M83">
        <v>4879</v>
      </c>
      <c r="N83">
        <v>88.4</v>
      </c>
    </row>
    <row r="84" spans="1:14">
      <c r="A84" s="22"/>
      <c r="B84" s="22">
        <v>2687</v>
      </c>
      <c r="C84" s="22">
        <v>128.57</v>
      </c>
      <c r="D84" s="18">
        <v>5.59</v>
      </c>
      <c r="E84" s="18">
        <f t="shared" ref="E69:E118" si="5">C84-D84</f>
        <v>122.98</v>
      </c>
      <c r="F84" s="18">
        <v>0</v>
      </c>
      <c r="G84" s="18">
        <v>0</v>
      </c>
      <c r="H84" s="18">
        <f t="shared" si="3"/>
        <v>0</v>
      </c>
      <c r="M84">
        <v>4975</v>
      </c>
      <c r="N84">
        <v>46.52</v>
      </c>
    </row>
    <row r="85" spans="1:14">
      <c r="A85" s="22"/>
      <c r="B85" s="22">
        <v>2695</v>
      </c>
      <c r="C85" s="22">
        <v>3431.24</v>
      </c>
      <c r="D85" s="18">
        <v>86.06</v>
      </c>
      <c r="E85" s="18">
        <f t="shared" si="5"/>
        <v>3345.18</v>
      </c>
      <c r="F85" s="18" t="s">
        <v>97</v>
      </c>
      <c r="G85" s="18">
        <v>0.7</v>
      </c>
      <c r="H85" s="18">
        <f t="shared" si="3"/>
        <v>2341.626</v>
      </c>
      <c r="M85">
        <v>4982</v>
      </c>
      <c r="N85">
        <v>383.77</v>
      </c>
    </row>
    <row r="86" spans="1:14">
      <c r="A86" s="22"/>
      <c r="B86" s="22">
        <v>2760</v>
      </c>
      <c r="C86" s="22">
        <v>1.87</v>
      </c>
      <c r="D86" s="18">
        <v>0</v>
      </c>
      <c r="E86" s="18">
        <f t="shared" si="5"/>
        <v>1.87</v>
      </c>
      <c r="F86" s="18">
        <v>0</v>
      </c>
      <c r="G86" s="18">
        <v>0</v>
      </c>
      <c r="H86" s="18">
        <f t="shared" si="3"/>
        <v>0</v>
      </c>
      <c r="M86">
        <v>5097</v>
      </c>
      <c r="N86">
        <v>47.43</v>
      </c>
    </row>
    <row r="87" spans="1:14">
      <c r="A87" s="22"/>
      <c r="B87" s="34">
        <v>3369</v>
      </c>
      <c r="C87" s="34">
        <v>3153.79</v>
      </c>
      <c r="D87" s="20">
        <v>22.55</v>
      </c>
      <c r="E87" s="20">
        <f t="shared" si="5"/>
        <v>3131.24</v>
      </c>
      <c r="F87" s="20" t="s">
        <v>97</v>
      </c>
      <c r="G87" s="20">
        <v>0.7</v>
      </c>
      <c r="H87" s="20">
        <f t="shared" si="3"/>
        <v>2191.868</v>
      </c>
      <c r="I87" s="4"/>
      <c r="M87">
        <v>5128</v>
      </c>
      <c r="N87">
        <v>162.24</v>
      </c>
    </row>
    <row r="88" spans="1:14">
      <c r="A88" s="22"/>
      <c r="B88" s="22">
        <v>3923</v>
      </c>
      <c r="C88" s="22">
        <v>82.54</v>
      </c>
      <c r="D88" s="18">
        <v>0</v>
      </c>
      <c r="E88" s="18">
        <f t="shared" si="5"/>
        <v>82.54</v>
      </c>
      <c r="F88" s="18">
        <v>0</v>
      </c>
      <c r="G88" s="18">
        <v>0</v>
      </c>
      <c r="H88" s="18">
        <f t="shared" si="3"/>
        <v>0</v>
      </c>
      <c r="M88">
        <v>5135</v>
      </c>
      <c r="N88">
        <v>202.75</v>
      </c>
    </row>
    <row r="89" spans="1:14">
      <c r="A89" s="22"/>
      <c r="B89" s="22">
        <v>4329</v>
      </c>
      <c r="C89" s="22">
        <v>2649.49</v>
      </c>
      <c r="D89" s="18">
        <v>79.61</v>
      </c>
      <c r="E89" s="18">
        <f t="shared" si="5"/>
        <v>2569.88</v>
      </c>
      <c r="F89" s="18" t="s">
        <v>93</v>
      </c>
      <c r="G89" s="18">
        <v>1</v>
      </c>
      <c r="H89" s="18">
        <f t="shared" si="3"/>
        <v>2569.88</v>
      </c>
      <c r="M89">
        <v>5215</v>
      </c>
      <c r="N89">
        <v>84.31</v>
      </c>
    </row>
    <row r="90" spans="1:14">
      <c r="A90" s="22"/>
      <c r="B90" s="22">
        <v>4446</v>
      </c>
      <c r="C90" s="22">
        <v>1.79</v>
      </c>
      <c r="D90" s="18">
        <v>0</v>
      </c>
      <c r="E90" s="18">
        <f t="shared" si="5"/>
        <v>1.79</v>
      </c>
      <c r="F90" s="18">
        <v>0</v>
      </c>
      <c r="G90" s="18">
        <v>0</v>
      </c>
      <c r="H90" s="18">
        <f t="shared" si="3"/>
        <v>0</v>
      </c>
      <c r="M90">
        <v>5354</v>
      </c>
      <c r="N90">
        <v>123.54</v>
      </c>
    </row>
    <row r="91" spans="1:14">
      <c r="A91" s="22"/>
      <c r="B91" s="22">
        <v>4863</v>
      </c>
      <c r="C91" s="22">
        <v>2202.56</v>
      </c>
      <c r="D91" s="18">
        <v>211.15</v>
      </c>
      <c r="E91" s="18">
        <f t="shared" si="5"/>
        <v>1991.41</v>
      </c>
      <c r="F91" s="18" t="s">
        <v>93</v>
      </c>
      <c r="G91" s="18">
        <v>1</v>
      </c>
      <c r="H91" s="18">
        <f t="shared" si="3"/>
        <v>1991.41</v>
      </c>
      <c r="L91" t="s">
        <v>24</v>
      </c>
      <c r="N91">
        <v>14044.52</v>
      </c>
    </row>
    <row r="92" spans="1:8">
      <c r="A92" s="22"/>
      <c r="B92" s="22">
        <v>4881</v>
      </c>
      <c r="C92" s="22">
        <v>3171.3</v>
      </c>
      <c r="D92" s="18">
        <v>329.6</v>
      </c>
      <c r="E92" s="18">
        <f t="shared" si="5"/>
        <v>2841.7</v>
      </c>
      <c r="F92" s="18" t="s">
        <v>97</v>
      </c>
      <c r="G92" s="18">
        <v>0.7</v>
      </c>
      <c r="H92" s="18">
        <f t="shared" si="3"/>
        <v>1989.19</v>
      </c>
    </row>
    <row r="93" spans="1:8">
      <c r="A93" s="22"/>
      <c r="B93" s="22">
        <v>5109</v>
      </c>
      <c r="C93" s="22">
        <v>2952.39</v>
      </c>
      <c r="D93" s="18">
        <v>320.58</v>
      </c>
      <c r="E93" s="18">
        <f t="shared" si="5"/>
        <v>2631.81</v>
      </c>
      <c r="F93" s="18" t="s">
        <v>93</v>
      </c>
      <c r="G93" s="18">
        <v>1</v>
      </c>
      <c r="H93" s="18">
        <f t="shared" si="3"/>
        <v>2631.81</v>
      </c>
    </row>
    <row r="94" spans="1:8">
      <c r="A94" s="18"/>
      <c r="B94" s="18">
        <v>5122</v>
      </c>
      <c r="C94" s="18">
        <v>2070.93</v>
      </c>
      <c r="D94" s="18">
        <v>407.42</v>
      </c>
      <c r="E94" s="18">
        <f t="shared" si="5"/>
        <v>1663.51</v>
      </c>
      <c r="F94" s="18" t="s">
        <v>117</v>
      </c>
      <c r="G94" s="18">
        <v>0.5</v>
      </c>
      <c r="H94" s="18">
        <f t="shared" si="3"/>
        <v>831.755</v>
      </c>
    </row>
    <row r="95" spans="1:8">
      <c r="A95" s="18"/>
      <c r="B95" s="18">
        <v>5273</v>
      </c>
      <c r="C95" s="18">
        <v>2219.77</v>
      </c>
      <c r="D95" s="18">
        <v>77.35</v>
      </c>
      <c r="E95" s="18">
        <f t="shared" si="5"/>
        <v>2142.42</v>
      </c>
      <c r="F95" s="18" t="s">
        <v>117</v>
      </c>
      <c r="G95" s="18">
        <v>0.5</v>
      </c>
      <c r="H95" s="18">
        <f t="shared" si="3"/>
        <v>1071.21</v>
      </c>
    </row>
    <row r="96" spans="1:8">
      <c r="A96" s="18"/>
      <c r="B96" s="18">
        <v>5344</v>
      </c>
      <c r="C96" s="18">
        <v>2374.11</v>
      </c>
      <c r="D96" s="18">
        <v>25.95</v>
      </c>
      <c r="E96" s="18">
        <f t="shared" si="5"/>
        <v>2348.16</v>
      </c>
      <c r="F96" s="18" t="s">
        <v>97</v>
      </c>
      <c r="G96" s="18">
        <v>0.7</v>
      </c>
      <c r="H96" s="18">
        <f t="shared" si="3"/>
        <v>1643.712</v>
      </c>
    </row>
    <row r="97" spans="1:8">
      <c r="A97" s="18"/>
      <c r="B97" s="18">
        <v>5345</v>
      </c>
      <c r="C97" s="18">
        <v>1496.12</v>
      </c>
      <c r="D97" s="18">
        <v>53.08</v>
      </c>
      <c r="E97" s="18">
        <f t="shared" si="5"/>
        <v>1443.04</v>
      </c>
      <c r="F97" s="18" t="s">
        <v>97</v>
      </c>
      <c r="G97" s="18">
        <v>0.7</v>
      </c>
      <c r="H97" s="18">
        <f t="shared" si="3"/>
        <v>1010.128</v>
      </c>
    </row>
    <row r="98" spans="1:8">
      <c r="A98" s="18" t="s">
        <v>22</v>
      </c>
      <c r="B98" s="18"/>
      <c r="C98" s="18">
        <v>25684.01</v>
      </c>
      <c r="D98" s="18">
        <v>0</v>
      </c>
      <c r="E98" s="18"/>
      <c r="F98" s="18"/>
      <c r="G98" s="18"/>
      <c r="H98" s="18"/>
    </row>
    <row r="99" spans="1:8">
      <c r="A99" s="18"/>
      <c r="B99" s="18">
        <v>2176</v>
      </c>
      <c r="C99" s="18">
        <v>2530.7</v>
      </c>
      <c r="D99" s="18">
        <v>44.5</v>
      </c>
      <c r="E99" s="18">
        <f t="shared" si="5"/>
        <v>2486.2</v>
      </c>
      <c r="F99" s="18" t="s">
        <v>97</v>
      </c>
      <c r="G99" s="18">
        <v>0.7</v>
      </c>
      <c r="H99" s="18">
        <f t="shared" si="3"/>
        <v>1740.34</v>
      </c>
    </row>
    <row r="100" spans="1:8">
      <c r="A100" s="18"/>
      <c r="B100" s="18">
        <v>2557</v>
      </c>
      <c r="C100" s="18">
        <v>0.52</v>
      </c>
      <c r="D100" s="18">
        <v>0</v>
      </c>
      <c r="E100" s="18">
        <f t="shared" si="5"/>
        <v>0.52</v>
      </c>
      <c r="F100" s="18">
        <v>0</v>
      </c>
      <c r="G100" s="18"/>
      <c r="H100" s="18">
        <f t="shared" si="3"/>
        <v>0</v>
      </c>
    </row>
    <row r="101" spans="1:8">
      <c r="A101" s="18"/>
      <c r="B101" s="18">
        <v>2633</v>
      </c>
      <c r="C101" s="18">
        <v>0.29</v>
      </c>
      <c r="D101" s="18">
        <v>0</v>
      </c>
      <c r="E101" s="18">
        <f t="shared" si="5"/>
        <v>0.29</v>
      </c>
      <c r="F101" s="18">
        <v>0</v>
      </c>
      <c r="G101" s="18"/>
      <c r="H101" s="18">
        <f t="shared" si="3"/>
        <v>0</v>
      </c>
    </row>
    <row r="102" spans="1:8">
      <c r="A102" s="18"/>
      <c r="B102" s="18">
        <v>3391</v>
      </c>
      <c r="C102" s="18">
        <v>3154.18</v>
      </c>
      <c r="D102" s="18">
        <v>28.52</v>
      </c>
      <c r="E102" s="18">
        <f t="shared" si="5"/>
        <v>3125.66</v>
      </c>
      <c r="F102" s="18" t="s">
        <v>97</v>
      </c>
      <c r="G102" s="18">
        <v>0.7</v>
      </c>
      <c r="H102" s="18">
        <f t="shared" si="3"/>
        <v>2187.962</v>
      </c>
    </row>
    <row r="103" spans="1:8">
      <c r="A103" s="18"/>
      <c r="B103" s="18">
        <v>4879</v>
      </c>
      <c r="C103" s="18">
        <v>1200.66</v>
      </c>
      <c r="D103" s="18">
        <v>88.4</v>
      </c>
      <c r="E103" s="18">
        <f t="shared" si="5"/>
        <v>1112.26</v>
      </c>
      <c r="F103" s="18" t="s">
        <v>97</v>
      </c>
      <c r="G103" s="18">
        <v>0.7</v>
      </c>
      <c r="H103" s="18">
        <f t="shared" si="3"/>
        <v>778.582</v>
      </c>
    </row>
    <row r="104" spans="1:8">
      <c r="A104" s="18"/>
      <c r="B104" s="18">
        <v>4982</v>
      </c>
      <c r="C104" s="18">
        <v>3810.46</v>
      </c>
      <c r="D104" s="18">
        <v>383.77</v>
      </c>
      <c r="E104" s="18">
        <f t="shared" si="5"/>
        <v>3426.69</v>
      </c>
      <c r="F104" s="18" t="s">
        <v>97</v>
      </c>
      <c r="G104" s="18">
        <v>0.7</v>
      </c>
      <c r="H104" s="18">
        <f t="shared" si="3"/>
        <v>2398.683</v>
      </c>
    </row>
    <row r="105" spans="1:8">
      <c r="A105" s="18"/>
      <c r="B105" s="18">
        <v>5021</v>
      </c>
      <c r="C105" s="18">
        <v>1947.32</v>
      </c>
      <c r="D105" s="18">
        <v>0</v>
      </c>
      <c r="E105" s="18">
        <f t="shared" si="5"/>
        <v>1947.32</v>
      </c>
      <c r="F105" s="18" t="s">
        <v>117</v>
      </c>
      <c r="G105" s="18">
        <v>0.5</v>
      </c>
      <c r="H105" s="18">
        <f t="shared" si="3"/>
        <v>973.66</v>
      </c>
    </row>
    <row r="106" spans="1:8">
      <c r="A106" s="18"/>
      <c r="B106" s="18">
        <v>5046</v>
      </c>
      <c r="C106" s="18">
        <v>2519.82</v>
      </c>
      <c r="D106" s="18">
        <v>0</v>
      </c>
      <c r="E106" s="18">
        <f t="shared" si="5"/>
        <v>2519.82</v>
      </c>
      <c r="F106" s="18" t="s">
        <v>97</v>
      </c>
      <c r="G106" s="18">
        <v>0.7</v>
      </c>
      <c r="H106" s="18">
        <f t="shared" si="3"/>
        <v>1763.874</v>
      </c>
    </row>
    <row r="107" spans="1:8">
      <c r="A107" s="18"/>
      <c r="B107" s="18">
        <v>5128</v>
      </c>
      <c r="C107" s="18">
        <v>1570.28</v>
      </c>
      <c r="D107" s="18">
        <v>162.24</v>
      </c>
      <c r="E107" s="18">
        <f t="shared" si="5"/>
        <v>1408.04</v>
      </c>
      <c r="F107" s="18" t="s">
        <v>117</v>
      </c>
      <c r="G107" s="18">
        <v>0.5</v>
      </c>
      <c r="H107" s="18">
        <f t="shared" si="3"/>
        <v>704.02</v>
      </c>
    </row>
    <row r="108" spans="1:8">
      <c r="A108" s="18"/>
      <c r="B108" s="18">
        <v>5135</v>
      </c>
      <c r="C108" s="18">
        <v>4109.43</v>
      </c>
      <c r="D108" s="18">
        <v>202.75</v>
      </c>
      <c r="E108" s="18">
        <f t="shared" si="5"/>
        <v>3906.68</v>
      </c>
      <c r="F108" s="18" t="s">
        <v>97</v>
      </c>
      <c r="G108" s="18">
        <v>0.7</v>
      </c>
      <c r="H108" s="18">
        <f t="shared" si="3"/>
        <v>2734.676</v>
      </c>
    </row>
    <row r="109" spans="1:8">
      <c r="A109" s="18"/>
      <c r="B109" s="18">
        <v>5215</v>
      </c>
      <c r="C109" s="18">
        <v>2980.13</v>
      </c>
      <c r="D109" s="18">
        <v>84.31</v>
      </c>
      <c r="E109" s="18">
        <f t="shared" si="5"/>
        <v>2895.82</v>
      </c>
      <c r="F109" s="18" t="s">
        <v>97</v>
      </c>
      <c r="G109" s="18">
        <v>0.7</v>
      </c>
      <c r="H109" s="18">
        <f t="shared" si="3"/>
        <v>2027.074</v>
      </c>
    </row>
    <row r="110" spans="1:8">
      <c r="A110" s="18"/>
      <c r="B110" s="18">
        <v>5354</v>
      </c>
      <c r="C110" s="18">
        <v>1860.22</v>
      </c>
      <c r="D110" s="18">
        <v>123.54</v>
      </c>
      <c r="E110" s="18">
        <f t="shared" si="5"/>
        <v>1736.68</v>
      </c>
      <c r="F110" s="18" t="s">
        <v>97</v>
      </c>
      <c r="G110" s="18">
        <v>0.7</v>
      </c>
      <c r="H110" s="18">
        <f t="shared" si="3"/>
        <v>1215.676</v>
      </c>
    </row>
    <row r="111" spans="1:8">
      <c r="A111" s="18" t="s">
        <v>23</v>
      </c>
      <c r="B111" s="18"/>
      <c r="C111" s="18">
        <v>210.43</v>
      </c>
      <c r="D111" s="18">
        <v>0</v>
      </c>
      <c r="E111" s="18"/>
      <c r="F111" s="18"/>
      <c r="G111" s="18"/>
      <c r="H111" s="18"/>
    </row>
    <row r="112" spans="1:8">
      <c r="A112" s="18"/>
      <c r="B112" s="18">
        <v>5247</v>
      </c>
      <c r="C112" s="18">
        <v>5.69</v>
      </c>
      <c r="D112" s="18">
        <v>0</v>
      </c>
      <c r="E112" s="18">
        <f t="shared" si="5"/>
        <v>5.69</v>
      </c>
      <c r="F112" s="18">
        <v>0</v>
      </c>
      <c r="G112" s="18"/>
      <c r="H112" s="18">
        <f t="shared" si="3"/>
        <v>0</v>
      </c>
    </row>
    <row r="113" spans="1:8">
      <c r="A113" s="18"/>
      <c r="B113" s="18">
        <v>5254</v>
      </c>
      <c r="C113" s="18">
        <v>49.35</v>
      </c>
      <c r="D113" s="18">
        <v>0</v>
      </c>
      <c r="E113" s="18">
        <f t="shared" si="5"/>
        <v>49.35</v>
      </c>
      <c r="F113" s="18" t="s">
        <v>97</v>
      </c>
      <c r="G113" s="18">
        <v>0.7</v>
      </c>
      <c r="H113" s="18">
        <f t="shared" si="3"/>
        <v>34.545</v>
      </c>
    </row>
    <row r="114" spans="1:8">
      <c r="A114" s="18"/>
      <c r="B114" s="18">
        <v>5255</v>
      </c>
      <c r="C114" s="18">
        <v>107.35</v>
      </c>
      <c r="D114" s="18">
        <v>0</v>
      </c>
      <c r="E114" s="18">
        <f t="shared" si="5"/>
        <v>107.35</v>
      </c>
      <c r="F114" s="18" t="s">
        <v>97</v>
      </c>
      <c r="G114" s="18">
        <v>0.7</v>
      </c>
      <c r="H114" s="18">
        <f t="shared" si="3"/>
        <v>75.145</v>
      </c>
    </row>
    <row r="115" spans="1:8">
      <c r="A115" s="18"/>
      <c r="B115" s="18">
        <v>5288</v>
      </c>
      <c r="C115" s="18">
        <v>23.03</v>
      </c>
      <c r="D115" s="18">
        <v>0</v>
      </c>
      <c r="E115" s="18">
        <f t="shared" si="5"/>
        <v>23.03</v>
      </c>
      <c r="F115" s="18" t="s">
        <v>97</v>
      </c>
      <c r="G115" s="18">
        <v>0.7</v>
      </c>
      <c r="H115" s="18">
        <f t="shared" si="3"/>
        <v>16.121</v>
      </c>
    </row>
    <row r="116" spans="1:8">
      <c r="A116" s="18"/>
      <c r="B116" s="18">
        <v>5303</v>
      </c>
      <c r="C116" s="18">
        <v>5.64</v>
      </c>
      <c r="D116" s="18">
        <v>0</v>
      </c>
      <c r="E116" s="18">
        <f t="shared" si="5"/>
        <v>5.64</v>
      </c>
      <c r="F116" s="18">
        <v>0</v>
      </c>
      <c r="G116" s="18"/>
      <c r="H116" s="18">
        <f t="shared" si="3"/>
        <v>0</v>
      </c>
    </row>
    <row r="117" spans="1:8">
      <c r="A117" s="18"/>
      <c r="B117" s="18">
        <v>5317</v>
      </c>
      <c r="C117" s="18">
        <v>19.37</v>
      </c>
      <c r="D117" s="18">
        <v>0</v>
      </c>
      <c r="E117" s="18">
        <f t="shared" si="5"/>
        <v>19.37</v>
      </c>
      <c r="F117" s="18">
        <v>0</v>
      </c>
      <c r="G117" s="18"/>
      <c r="H117" s="18">
        <f t="shared" si="3"/>
        <v>0</v>
      </c>
    </row>
    <row r="118" spans="1:8">
      <c r="A118" s="18" t="s">
        <v>24</v>
      </c>
      <c r="B118" s="18"/>
      <c r="C118" s="18">
        <v>189289.772</v>
      </c>
      <c r="D118" s="18"/>
      <c r="E118" s="18"/>
      <c r="F118" s="18"/>
      <c r="G118" s="18"/>
      <c r="H118" s="18"/>
    </row>
  </sheetData>
  <autoFilter xmlns:etc="http://www.wps.cn/officeDocument/2017/etCustomData" ref="A4:H118" etc:filterBottomFollowUsedRange="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0"/>
  <sheetViews>
    <sheetView topLeftCell="A32" workbookViewId="0">
      <selection activeCell="B58" sqref="B58"/>
    </sheetView>
  </sheetViews>
  <sheetFormatPr defaultColWidth="9" defaultRowHeight="14.4"/>
  <cols>
    <col min="1" max="1" width="28" style="9"/>
    <col min="2" max="2" width="19.6666666666667" style="9"/>
    <col min="3" max="3" width="14.5555555555556" style="9"/>
    <col min="4" max="4" width="14.2222222222222" customWidth="1"/>
    <col min="5" max="5" width="16.4444444444444" customWidth="1"/>
  </cols>
  <sheetData>
    <row r="1" customFormat="1" spans="1:14">
      <c r="A1" s="9" t="s">
        <v>304</v>
      </c>
      <c r="B1" s="21">
        <v>45505</v>
      </c>
      <c r="C1" s="9"/>
      <c r="M1" t="s">
        <v>304</v>
      </c>
      <c r="N1" t="s">
        <v>307</v>
      </c>
    </row>
    <row r="2" customFormat="1" spans="1:14">
      <c r="A2" s="9" t="s">
        <v>308</v>
      </c>
      <c r="B2" s="9" t="s">
        <v>325</v>
      </c>
      <c r="C2" s="9"/>
      <c r="M2" t="s">
        <v>308</v>
      </c>
      <c r="N2" t="s">
        <v>325</v>
      </c>
    </row>
    <row r="3" customFormat="1" spans="1:5">
      <c r="A3" s="9"/>
      <c r="B3" s="9"/>
      <c r="C3" s="25" t="s">
        <v>311</v>
      </c>
      <c r="D3" s="26" t="s">
        <v>312</v>
      </c>
      <c r="E3" s="26" t="s">
        <v>313</v>
      </c>
    </row>
    <row r="4" spans="1:15">
      <c r="A4" s="22" t="s">
        <v>7</v>
      </c>
      <c r="B4" s="22" t="s">
        <v>8</v>
      </c>
      <c r="C4" s="22" t="s">
        <v>319</v>
      </c>
      <c r="D4" s="22" t="s">
        <v>319</v>
      </c>
      <c r="E4" s="22" t="s">
        <v>319</v>
      </c>
      <c r="F4" s="18" t="s">
        <v>44</v>
      </c>
      <c r="G4" s="18" t="s">
        <v>320</v>
      </c>
      <c r="H4" s="18" t="s">
        <v>321</v>
      </c>
      <c r="I4" s="30"/>
      <c r="J4" s="30"/>
      <c r="M4" t="s">
        <v>7</v>
      </c>
      <c r="N4" t="s">
        <v>322</v>
      </c>
      <c r="O4" t="s">
        <v>319</v>
      </c>
    </row>
    <row r="5" customFormat="1" spans="1:15">
      <c r="A5" s="22" t="s">
        <v>12</v>
      </c>
      <c r="B5" s="22"/>
      <c r="C5" s="22">
        <v>18.91</v>
      </c>
      <c r="D5" s="19"/>
      <c r="E5" s="18"/>
      <c r="F5" s="18"/>
      <c r="G5" s="18"/>
      <c r="H5" s="18"/>
      <c r="I5" s="30"/>
      <c r="J5" s="30"/>
      <c r="M5" t="s">
        <v>12</v>
      </c>
      <c r="O5">
        <v>1.17</v>
      </c>
    </row>
    <row r="6" customFormat="1" spans="1:15">
      <c r="A6" s="22"/>
      <c r="B6" s="22">
        <v>3880</v>
      </c>
      <c r="C6" s="22">
        <v>4.02</v>
      </c>
      <c r="D6" s="19">
        <v>0</v>
      </c>
      <c r="E6" s="18">
        <f t="shared" ref="E5:E68" si="0">C6-D6</f>
        <v>4.02</v>
      </c>
      <c r="F6" s="18" t="s">
        <v>97</v>
      </c>
      <c r="G6" s="18">
        <v>300</v>
      </c>
      <c r="H6" s="18">
        <f t="shared" ref="H6:H69" si="1">E6*G6</f>
        <v>1206</v>
      </c>
      <c r="I6" s="30"/>
      <c r="J6" s="30"/>
      <c r="N6">
        <v>3884</v>
      </c>
      <c r="O6">
        <v>0.05</v>
      </c>
    </row>
    <row r="7" customFormat="1" spans="1:15">
      <c r="A7" s="22"/>
      <c r="B7" s="22">
        <v>3884</v>
      </c>
      <c r="C7" s="22">
        <v>2.83</v>
      </c>
      <c r="D7" s="19">
        <v>0.05</v>
      </c>
      <c r="E7" s="18">
        <f t="shared" si="0"/>
        <v>2.78</v>
      </c>
      <c r="F7" s="18" t="s">
        <v>97</v>
      </c>
      <c r="G7" s="18">
        <v>300</v>
      </c>
      <c r="H7" s="18">
        <f t="shared" si="1"/>
        <v>834</v>
      </c>
      <c r="I7" s="30"/>
      <c r="J7" s="30"/>
      <c r="N7">
        <v>4484</v>
      </c>
      <c r="O7">
        <v>0.32</v>
      </c>
    </row>
    <row r="8" customFormat="1" spans="1:15">
      <c r="A8" s="22"/>
      <c r="B8" s="22">
        <v>4168</v>
      </c>
      <c r="C8" s="22">
        <v>1.22</v>
      </c>
      <c r="D8" s="19">
        <v>0</v>
      </c>
      <c r="E8" s="18">
        <f t="shared" si="0"/>
        <v>1.22</v>
      </c>
      <c r="F8" s="18" t="s">
        <v>93</v>
      </c>
      <c r="G8" s="18">
        <v>400</v>
      </c>
      <c r="H8" s="18">
        <f t="shared" si="1"/>
        <v>488</v>
      </c>
      <c r="I8" s="30"/>
      <c r="J8" s="30"/>
      <c r="N8">
        <v>4734</v>
      </c>
      <c r="O8">
        <v>0.39</v>
      </c>
    </row>
    <row r="9" customFormat="1" spans="1:15">
      <c r="A9" s="22"/>
      <c r="B9" s="22">
        <v>4484</v>
      </c>
      <c r="C9" s="22">
        <v>1.77</v>
      </c>
      <c r="D9" s="19">
        <v>0.32</v>
      </c>
      <c r="E9" s="18">
        <f t="shared" si="0"/>
        <v>1.45</v>
      </c>
      <c r="F9" s="18" t="s">
        <v>97</v>
      </c>
      <c r="G9" s="18">
        <v>300</v>
      </c>
      <c r="H9" s="18">
        <f t="shared" si="1"/>
        <v>435</v>
      </c>
      <c r="I9" s="30"/>
      <c r="J9" s="30"/>
      <c r="N9">
        <v>4885</v>
      </c>
      <c r="O9">
        <v>0.41</v>
      </c>
    </row>
    <row r="10" customFormat="1" spans="1:15">
      <c r="A10" s="22"/>
      <c r="B10" s="22">
        <v>4734</v>
      </c>
      <c r="C10" s="22">
        <v>3.43</v>
      </c>
      <c r="D10" s="19">
        <v>0.39</v>
      </c>
      <c r="E10" s="18">
        <f t="shared" si="0"/>
        <v>3.04</v>
      </c>
      <c r="F10" s="18" t="s">
        <v>97</v>
      </c>
      <c r="G10" s="18">
        <v>300</v>
      </c>
      <c r="H10" s="18">
        <f t="shared" si="1"/>
        <v>912</v>
      </c>
      <c r="I10" s="30"/>
      <c r="J10" s="30"/>
      <c r="M10" t="s">
        <v>13</v>
      </c>
      <c r="O10">
        <v>2.92</v>
      </c>
    </row>
    <row r="11" customFormat="1" spans="1:15">
      <c r="A11" s="22"/>
      <c r="B11" s="22">
        <v>4765</v>
      </c>
      <c r="C11" s="22">
        <v>1.43</v>
      </c>
      <c r="D11" s="19">
        <v>0</v>
      </c>
      <c r="E11" s="18">
        <f t="shared" si="0"/>
        <v>1.43</v>
      </c>
      <c r="F11" s="18" t="s">
        <v>93</v>
      </c>
      <c r="G11" s="18">
        <v>400</v>
      </c>
      <c r="H11" s="18">
        <f t="shared" si="1"/>
        <v>572</v>
      </c>
      <c r="I11" s="30"/>
      <c r="J11" s="30"/>
      <c r="N11">
        <v>522</v>
      </c>
      <c r="O11">
        <v>0.7</v>
      </c>
    </row>
    <row r="12" customFormat="1" spans="1:15">
      <c r="A12" s="22"/>
      <c r="B12" s="22">
        <v>4766</v>
      </c>
      <c r="C12" s="22">
        <v>3.16</v>
      </c>
      <c r="D12" s="19">
        <v>0</v>
      </c>
      <c r="E12" s="18">
        <f t="shared" si="0"/>
        <v>3.16</v>
      </c>
      <c r="F12" s="18" t="s">
        <v>97</v>
      </c>
      <c r="G12" s="18">
        <v>300</v>
      </c>
      <c r="H12" s="18">
        <f t="shared" si="1"/>
        <v>948</v>
      </c>
      <c r="I12" s="30"/>
      <c r="J12" s="30"/>
      <c r="N12">
        <v>4025</v>
      </c>
      <c r="O12">
        <v>0.69</v>
      </c>
    </row>
    <row r="13" customFormat="1" spans="1:15">
      <c r="A13" s="22"/>
      <c r="B13" s="22">
        <v>4885</v>
      </c>
      <c r="C13" s="22">
        <v>0.92</v>
      </c>
      <c r="D13" s="19">
        <v>0.41</v>
      </c>
      <c r="E13" s="18">
        <f t="shared" si="0"/>
        <v>0.51</v>
      </c>
      <c r="F13" s="18" t="s">
        <v>97</v>
      </c>
      <c r="G13" s="18">
        <v>300</v>
      </c>
      <c r="H13" s="18">
        <f t="shared" si="1"/>
        <v>153</v>
      </c>
      <c r="I13" s="30"/>
      <c r="J13" s="30"/>
      <c r="N13">
        <v>4856</v>
      </c>
      <c r="O13">
        <v>0.33</v>
      </c>
    </row>
    <row r="14" customFormat="1" spans="1:15">
      <c r="A14" s="22"/>
      <c r="B14" s="22">
        <v>5491</v>
      </c>
      <c r="C14" s="22">
        <v>0.13</v>
      </c>
      <c r="D14" s="19">
        <v>0</v>
      </c>
      <c r="E14" s="18">
        <f t="shared" si="0"/>
        <v>0.13</v>
      </c>
      <c r="F14" s="18">
        <v>0</v>
      </c>
      <c r="G14" s="18"/>
      <c r="H14" s="18">
        <f t="shared" si="1"/>
        <v>0</v>
      </c>
      <c r="I14" s="30"/>
      <c r="J14" s="30"/>
      <c r="N14">
        <v>5131</v>
      </c>
      <c r="O14">
        <v>0.34</v>
      </c>
    </row>
    <row r="15" customFormat="1" spans="1:15">
      <c r="A15" s="22" t="s">
        <v>13</v>
      </c>
      <c r="B15" s="22"/>
      <c r="C15" s="22">
        <v>93.59</v>
      </c>
      <c r="D15" s="19"/>
      <c r="E15" s="18"/>
      <c r="F15" s="18"/>
      <c r="G15" s="18"/>
      <c r="H15" s="18">
        <f t="shared" si="1"/>
        <v>0</v>
      </c>
      <c r="I15" s="30"/>
      <c r="J15" s="30"/>
      <c r="N15">
        <v>5154</v>
      </c>
      <c r="O15">
        <v>0.19</v>
      </c>
    </row>
    <row r="16" customFormat="1" spans="1:15">
      <c r="A16" s="22"/>
      <c r="B16" s="22">
        <v>1</v>
      </c>
      <c r="C16" s="22">
        <v>0.18</v>
      </c>
      <c r="D16" s="19">
        <v>0</v>
      </c>
      <c r="E16" s="18">
        <f t="shared" si="0"/>
        <v>0.18</v>
      </c>
      <c r="F16" s="18">
        <v>0</v>
      </c>
      <c r="G16" s="18"/>
      <c r="H16" s="18">
        <f t="shared" si="1"/>
        <v>0</v>
      </c>
      <c r="I16" s="30"/>
      <c r="J16" s="30"/>
      <c r="N16">
        <v>5284</v>
      </c>
      <c r="O16">
        <v>0.54</v>
      </c>
    </row>
    <row r="17" customFormat="1" spans="1:15">
      <c r="A17" s="22"/>
      <c r="B17" s="22">
        <v>2984</v>
      </c>
      <c r="C17" s="22">
        <v>22.62</v>
      </c>
      <c r="D17" s="19">
        <v>0</v>
      </c>
      <c r="E17" s="18">
        <f t="shared" si="0"/>
        <v>22.62</v>
      </c>
      <c r="F17" s="18" t="s">
        <v>93</v>
      </c>
      <c r="G17" s="18">
        <v>400</v>
      </c>
      <c r="H17" s="18">
        <f t="shared" si="1"/>
        <v>9048</v>
      </c>
      <c r="I17" s="30"/>
      <c r="J17" s="30"/>
      <c r="N17">
        <v>5298</v>
      </c>
      <c r="O17">
        <v>0.06</v>
      </c>
    </row>
    <row r="18" customFormat="1" spans="1:15">
      <c r="A18" s="22"/>
      <c r="B18" s="22">
        <v>3113</v>
      </c>
      <c r="C18" s="22">
        <v>5.14</v>
      </c>
      <c r="D18" s="19">
        <v>0</v>
      </c>
      <c r="E18" s="18">
        <f t="shared" si="0"/>
        <v>5.14</v>
      </c>
      <c r="F18" s="18" t="s">
        <v>97</v>
      </c>
      <c r="G18" s="18">
        <v>300</v>
      </c>
      <c r="H18" s="18">
        <f t="shared" si="1"/>
        <v>1542</v>
      </c>
      <c r="I18" s="30"/>
      <c r="J18" s="30"/>
      <c r="N18">
        <v>5299</v>
      </c>
      <c r="O18">
        <v>0.07</v>
      </c>
    </row>
    <row r="19" customFormat="1" spans="1:15">
      <c r="A19" s="22"/>
      <c r="B19" s="22">
        <v>3115</v>
      </c>
      <c r="C19" s="22">
        <v>9.05</v>
      </c>
      <c r="D19" s="19">
        <v>0</v>
      </c>
      <c r="E19" s="18">
        <f t="shared" si="0"/>
        <v>9.05</v>
      </c>
      <c r="F19" s="18" t="s">
        <v>93</v>
      </c>
      <c r="G19" s="18">
        <v>400</v>
      </c>
      <c r="H19" s="18">
        <f t="shared" si="1"/>
        <v>3620</v>
      </c>
      <c r="I19" s="30"/>
      <c r="J19" s="30"/>
      <c r="M19" t="s">
        <v>14</v>
      </c>
      <c r="O19">
        <v>11.41</v>
      </c>
    </row>
    <row r="20" customFormat="1" spans="1:15">
      <c r="A20" s="22"/>
      <c r="B20" s="22">
        <v>3904</v>
      </c>
      <c r="C20" s="22">
        <v>8.27</v>
      </c>
      <c r="D20" s="19">
        <v>0</v>
      </c>
      <c r="E20" s="18">
        <f t="shared" si="0"/>
        <v>8.27</v>
      </c>
      <c r="F20" s="18" t="s">
        <v>97</v>
      </c>
      <c r="G20" s="18">
        <v>300</v>
      </c>
      <c r="H20" s="18">
        <f t="shared" si="1"/>
        <v>2481</v>
      </c>
      <c r="I20" s="30"/>
      <c r="J20" s="30"/>
      <c r="N20">
        <v>0</v>
      </c>
      <c r="O20">
        <v>0.31</v>
      </c>
    </row>
    <row r="21" customFormat="1" spans="1:15">
      <c r="A21" s="22"/>
      <c r="B21" s="22">
        <v>4025</v>
      </c>
      <c r="C21" s="22">
        <v>8.65</v>
      </c>
      <c r="D21" s="19">
        <v>0.69</v>
      </c>
      <c r="E21" s="18">
        <f t="shared" si="0"/>
        <v>7.96</v>
      </c>
      <c r="F21" s="18" t="s">
        <v>97</v>
      </c>
      <c r="G21" s="18">
        <v>300</v>
      </c>
      <c r="H21" s="18">
        <f t="shared" si="1"/>
        <v>2388</v>
      </c>
      <c r="I21" s="30"/>
      <c r="J21" s="30"/>
      <c r="N21">
        <v>38</v>
      </c>
      <c r="O21">
        <v>0.72</v>
      </c>
    </row>
    <row r="22" customFormat="1" spans="1:15">
      <c r="A22" s="22"/>
      <c r="B22" s="22">
        <v>4575</v>
      </c>
      <c r="C22" s="22">
        <v>6.14</v>
      </c>
      <c r="D22" s="19">
        <v>0</v>
      </c>
      <c r="E22" s="18">
        <f t="shared" si="0"/>
        <v>6.14</v>
      </c>
      <c r="F22" s="18" t="s">
        <v>97</v>
      </c>
      <c r="G22" s="18">
        <v>300</v>
      </c>
      <c r="H22" s="18">
        <f t="shared" si="1"/>
        <v>1842</v>
      </c>
      <c r="I22" s="30"/>
      <c r="J22" s="30"/>
      <c r="N22">
        <v>73</v>
      </c>
      <c r="O22">
        <v>0.25</v>
      </c>
    </row>
    <row r="23" customFormat="1" spans="1:15">
      <c r="A23" s="22"/>
      <c r="B23" s="22">
        <v>4856</v>
      </c>
      <c r="C23" s="22">
        <v>4.03</v>
      </c>
      <c r="D23" s="19">
        <v>0.33</v>
      </c>
      <c r="E23" s="18">
        <f t="shared" si="0"/>
        <v>3.7</v>
      </c>
      <c r="F23" s="18" t="s">
        <v>93</v>
      </c>
      <c r="G23" s="18">
        <v>400</v>
      </c>
      <c r="H23" s="18">
        <f t="shared" si="1"/>
        <v>1480</v>
      </c>
      <c r="I23" s="30"/>
      <c r="J23" s="30"/>
      <c r="N23">
        <v>76</v>
      </c>
      <c r="O23">
        <v>0.12</v>
      </c>
    </row>
    <row r="24" customFormat="1" spans="1:15">
      <c r="A24" s="22"/>
      <c r="B24" s="22">
        <v>5096</v>
      </c>
      <c r="C24" s="22">
        <v>5.3</v>
      </c>
      <c r="D24" s="19">
        <v>0</v>
      </c>
      <c r="E24" s="18">
        <f t="shared" si="0"/>
        <v>5.3</v>
      </c>
      <c r="F24" s="18" t="s">
        <v>97</v>
      </c>
      <c r="G24" s="18">
        <v>300</v>
      </c>
      <c r="H24" s="18">
        <f t="shared" si="1"/>
        <v>1590</v>
      </c>
      <c r="I24" s="30"/>
      <c r="J24" s="30"/>
      <c r="N24">
        <v>406</v>
      </c>
      <c r="O24">
        <v>0.19</v>
      </c>
    </row>
    <row r="25" customFormat="1" spans="1:15">
      <c r="A25" s="22"/>
      <c r="B25" s="22">
        <v>5131</v>
      </c>
      <c r="C25" s="22">
        <v>3.98</v>
      </c>
      <c r="D25" s="19">
        <v>0.34</v>
      </c>
      <c r="E25" s="18">
        <f t="shared" si="0"/>
        <v>3.64</v>
      </c>
      <c r="F25" s="18" t="s">
        <v>97</v>
      </c>
      <c r="G25" s="18">
        <v>300</v>
      </c>
      <c r="H25" s="18">
        <f t="shared" si="1"/>
        <v>1092</v>
      </c>
      <c r="I25" s="30"/>
      <c r="J25" s="30"/>
      <c r="N25">
        <v>809</v>
      </c>
      <c r="O25">
        <v>0.52</v>
      </c>
    </row>
    <row r="26" customFormat="1" spans="1:15">
      <c r="A26" s="22"/>
      <c r="B26" s="22">
        <v>5132</v>
      </c>
      <c r="C26" s="22">
        <v>4.4</v>
      </c>
      <c r="D26" s="19">
        <v>0</v>
      </c>
      <c r="E26" s="18">
        <f t="shared" si="0"/>
        <v>4.4</v>
      </c>
      <c r="F26" s="18" t="s">
        <v>97</v>
      </c>
      <c r="G26" s="18">
        <v>300</v>
      </c>
      <c r="H26" s="18">
        <f t="shared" si="1"/>
        <v>1320</v>
      </c>
      <c r="I26" s="30"/>
      <c r="J26" s="30"/>
      <c r="N26">
        <v>871</v>
      </c>
      <c r="O26">
        <v>0.16</v>
      </c>
    </row>
    <row r="27" customFormat="1" spans="1:15">
      <c r="A27" s="22"/>
      <c r="B27" s="22">
        <v>5154</v>
      </c>
      <c r="C27" s="22">
        <v>5.52</v>
      </c>
      <c r="D27" s="19">
        <v>0.19</v>
      </c>
      <c r="E27" s="18">
        <f t="shared" si="0"/>
        <v>5.33</v>
      </c>
      <c r="F27" s="18" t="s">
        <v>97</v>
      </c>
      <c r="G27" s="18">
        <v>300</v>
      </c>
      <c r="H27" s="18">
        <f t="shared" si="1"/>
        <v>1599</v>
      </c>
      <c r="I27" s="30"/>
      <c r="J27" s="30"/>
      <c r="N27">
        <v>931</v>
      </c>
      <c r="O27">
        <v>0.4</v>
      </c>
    </row>
    <row r="28" customFormat="1" spans="1:15">
      <c r="A28" s="22"/>
      <c r="B28" s="22">
        <v>5284</v>
      </c>
      <c r="C28" s="22">
        <v>7.93</v>
      </c>
      <c r="D28" s="19">
        <v>0.54</v>
      </c>
      <c r="E28" s="18">
        <f t="shared" si="0"/>
        <v>7.39</v>
      </c>
      <c r="F28" s="18" t="s">
        <v>117</v>
      </c>
      <c r="G28" s="18">
        <v>200</v>
      </c>
      <c r="H28" s="18">
        <f t="shared" si="1"/>
        <v>1478</v>
      </c>
      <c r="I28" s="30"/>
      <c r="J28" s="30"/>
      <c r="N28">
        <v>2880</v>
      </c>
      <c r="O28">
        <v>0.75</v>
      </c>
    </row>
    <row r="29" customFormat="1" spans="1:15">
      <c r="A29" s="22"/>
      <c r="B29" s="22">
        <v>5298</v>
      </c>
      <c r="C29" s="22">
        <v>1.85</v>
      </c>
      <c r="D29" s="19">
        <v>0.06</v>
      </c>
      <c r="E29" s="18">
        <f t="shared" si="0"/>
        <v>1.79</v>
      </c>
      <c r="F29" s="18" t="s">
        <v>117</v>
      </c>
      <c r="G29" s="18">
        <v>200</v>
      </c>
      <c r="H29" s="18">
        <f t="shared" si="1"/>
        <v>358</v>
      </c>
      <c r="I29" s="30"/>
      <c r="J29" s="30"/>
      <c r="N29">
        <v>3418</v>
      </c>
      <c r="O29">
        <v>3.29</v>
      </c>
    </row>
    <row r="30" customFormat="1" spans="1:15">
      <c r="A30" s="22"/>
      <c r="B30" s="22">
        <v>5299</v>
      </c>
      <c r="C30" s="22">
        <v>0.53</v>
      </c>
      <c r="D30" s="19">
        <v>0.07</v>
      </c>
      <c r="E30" s="18">
        <f t="shared" si="0"/>
        <v>0.46</v>
      </c>
      <c r="F30" s="18">
        <v>0</v>
      </c>
      <c r="G30" s="18"/>
      <c r="H30" s="18">
        <f t="shared" si="1"/>
        <v>0</v>
      </c>
      <c r="I30" s="30"/>
      <c r="J30" s="30"/>
      <c r="N30">
        <v>3858</v>
      </c>
      <c r="O30">
        <v>1.79</v>
      </c>
    </row>
    <row r="31" customFormat="1" spans="1:15">
      <c r="A31" s="22" t="s">
        <v>14</v>
      </c>
      <c r="B31" s="22"/>
      <c r="C31" s="22">
        <v>228.235</v>
      </c>
      <c r="D31" s="19"/>
      <c r="E31" s="18"/>
      <c r="F31" s="18"/>
      <c r="G31" s="18"/>
      <c r="H31" s="18">
        <f t="shared" si="1"/>
        <v>0</v>
      </c>
      <c r="I31" s="30"/>
      <c r="J31" s="30"/>
      <c r="N31">
        <v>4480</v>
      </c>
      <c r="O31">
        <v>2.63</v>
      </c>
    </row>
    <row r="32" customFormat="1" spans="1:15">
      <c r="A32" s="22"/>
      <c r="B32" s="22">
        <v>38</v>
      </c>
      <c r="C32" s="22">
        <v>7.05</v>
      </c>
      <c r="D32" s="19">
        <v>0.72</v>
      </c>
      <c r="E32" s="18">
        <f t="shared" si="0"/>
        <v>6.33</v>
      </c>
      <c r="F32" s="18" t="s">
        <v>97</v>
      </c>
      <c r="G32" s="18">
        <v>300</v>
      </c>
      <c r="H32" s="18">
        <f t="shared" si="1"/>
        <v>1899</v>
      </c>
      <c r="I32" s="30"/>
      <c r="J32" s="30"/>
      <c r="N32">
        <v>5324</v>
      </c>
      <c r="O32">
        <v>0.28</v>
      </c>
    </row>
    <row r="33" customFormat="1" spans="1:15">
      <c r="A33" s="22"/>
      <c r="B33" s="22">
        <v>68</v>
      </c>
      <c r="C33" s="22">
        <v>0.065</v>
      </c>
      <c r="D33" s="19">
        <v>0</v>
      </c>
      <c r="E33" s="18">
        <f t="shared" si="0"/>
        <v>0.065</v>
      </c>
      <c r="F33" s="18">
        <v>0</v>
      </c>
      <c r="G33" s="18"/>
      <c r="H33" s="18">
        <f t="shared" si="1"/>
        <v>0</v>
      </c>
      <c r="I33" s="30"/>
      <c r="J33" s="30"/>
      <c r="M33" t="s">
        <v>15</v>
      </c>
      <c r="O33">
        <v>0.3</v>
      </c>
    </row>
    <row r="34" customFormat="1" spans="1:15">
      <c r="A34" s="22"/>
      <c r="B34" s="22">
        <v>73</v>
      </c>
      <c r="C34" s="22">
        <v>7.89</v>
      </c>
      <c r="D34" s="19">
        <v>0.25</v>
      </c>
      <c r="E34" s="18">
        <f t="shared" si="0"/>
        <v>7.64</v>
      </c>
      <c r="F34" s="18" t="s">
        <v>93</v>
      </c>
      <c r="G34" s="18">
        <v>400</v>
      </c>
      <c r="H34" s="18">
        <f t="shared" si="1"/>
        <v>3056</v>
      </c>
      <c r="I34" s="30"/>
      <c r="J34" s="30"/>
      <c r="N34">
        <v>133</v>
      </c>
      <c r="O34">
        <v>0.3</v>
      </c>
    </row>
    <row r="35" customFormat="1" spans="1:15">
      <c r="A35" s="22"/>
      <c r="B35" s="22">
        <v>76</v>
      </c>
      <c r="C35" s="22">
        <v>6.89</v>
      </c>
      <c r="D35" s="19">
        <v>0.12</v>
      </c>
      <c r="E35" s="18">
        <f t="shared" si="0"/>
        <v>6.77</v>
      </c>
      <c r="F35" s="18" t="s">
        <v>97</v>
      </c>
      <c r="G35" s="18">
        <v>300</v>
      </c>
      <c r="H35" s="18">
        <f t="shared" si="1"/>
        <v>2031</v>
      </c>
      <c r="I35" s="30"/>
      <c r="J35" s="30"/>
      <c r="M35" t="s">
        <v>16</v>
      </c>
      <c r="O35">
        <v>1.72</v>
      </c>
    </row>
    <row r="36" customFormat="1" spans="1:15">
      <c r="A36" s="22"/>
      <c r="B36" s="22">
        <v>406</v>
      </c>
      <c r="C36" s="22">
        <v>12.24</v>
      </c>
      <c r="D36" s="19">
        <v>0.19</v>
      </c>
      <c r="E36" s="18">
        <f t="shared" si="0"/>
        <v>12.05</v>
      </c>
      <c r="F36" s="18" t="s">
        <v>93</v>
      </c>
      <c r="G36" s="18">
        <v>400</v>
      </c>
      <c r="H36" s="18">
        <f t="shared" si="1"/>
        <v>4820</v>
      </c>
      <c r="I36" s="30"/>
      <c r="J36" s="30"/>
      <c r="N36">
        <v>0</v>
      </c>
      <c r="O36">
        <v>0.15</v>
      </c>
    </row>
    <row r="37" customFormat="1" spans="1:15">
      <c r="A37" s="22"/>
      <c r="B37" s="22">
        <v>522</v>
      </c>
      <c r="C37" s="22">
        <v>9.51</v>
      </c>
      <c r="D37" s="19">
        <v>0.7</v>
      </c>
      <c r="E37" s="18">
        <f t="shared" si="0"/>
        <v>8.81</v>
      </c>
      <c r="F37" s="18" t="s">
        <v>97</v>
      </c>
      <c r="G37" s="18">
        <v>300</v>
      </c>
      <c r="H37" s="18">
        <f t="shared" si="1"/>
        <v>2643</v>
      </c>
      <c r="I37" s="30"/>
      <c r="J37" s="30"/>
      <c r="N37">
        <v>1798</v>
      </c>
      <c r="O37">
        <v>0.76</v>
      </c>
    </row>
    <row r="38" customFormat="1" spans="1:15">
      <c r="A38" s="22"/>
      <c r="B38" s="22">
        <v>575</v>
      </c>
      <c r="C38" s="22">
        <v>4.17</v>
      </c>
      <c r="D38" s="19">
        <v>0</v>
      </c>
      <c r="E38" s="18">
        <f t="shared" si="0"/>
        <v>4.17</v>
      </c>
      <c r="F38" s="18" t="s">
        <v>97</v>
      </c>
      <c r="G38" s="18">
        <v>300</v>
      </c>
      <c r="H38" s="18">
        <f t="shared" si="1"/>
        <v>1251</v>
      </c>
      <c r="I38" s="30"/>
      <c r="J38" s="30"/>
      <c r="N38">
        <v>4241</v>
      </c>
      <c r="O38">
        <v>0.11</v>
      </c>
    </row>
    <row r="39" customFormat="1" spans="1:15">
      <c r="A39" s="22"/>
      <c r="B39" s="22">
        <v>579</v>
      </c>
      <c r="C39" s="22">
        <v>1.96</v>
      </c>
      <c r="D39" s="19">
        <v>0</v>
      </c>
      <c r="E39" s="18">
        <f t="shared" si="0"/>
        <v>1.96</v>
      </c>
      <c r="F39" s="18">
        <v>0</v>
      </c>
      <c r="G39" s="18"/>
      <c r="H39" s="18">
        <f t="shared" si="1"/>
        <v>0</v>
      </c>
      <c r="I39" s="30"/>
      <c r="J39" s="30"/>
      <c r="N39">
        <v>5241</v>
      </c>
      <c r="O39">
        <v>0.28</v>
      </c>
    </row>
    <row r="40" customFormat="1" spans="1:15">
      <c r="A40" s="22"/>
      <c r="B40" s="22">
        <v>809</v>
      </c>
      <c r="C40" s="22">
        <v>13.69</v>
      </c>
      <c r="D40" s="19">
        <v>0.52</v>
      </c>
      <c r="E40" s="18">
        <f t="shared" si="0"/>
        <v>13.17</v>
      </c>
      <c r="F40" s="18" t="s">
        <v>93</v>
      </c>
      <c r="G40" s="18">
        <v>400</v>
      </c>
      <c r="H40" s="18">
        <f t="shared" si="1"/>
        <v>5268</v>
      </c>
      <c r="I40" s="30"/>
      <c r="J40" s="30"/>
      <c r="N40">
        <v>5337</v>
      </c>
      <c r="O40">
        <v>0.35</v>
      </c>
    </row>
    <row r="41" customFormat="1" spans="1:15">
      <c r="A41" s="22"/>
      <c r="B41" s="22">
        <v>871</v>
      </c>
      <c r="C41" s="22">
        <v>6.35</v>
      </c>
      <c r="D41" s="19">
        <v>0.16</v>
      </c>
      <c r="E41" s="18">
        <f t="shared" si="0"/>
        <v>6.19</v>
      </c>
      <c r="F41" s="18" t="s">
        <v>97</v>
      </c>
      <c r="G41" s="18">
        <v>300</v>
      </c>
      <c r="H41" s="18">
        <f t="shared" si="1"/>
        <v>1857</v>
      </c>
      <c r="I41" s="30"/>
      <c r="J41" s="30"/>
      <c r="N41">
        <v>5338</v>
      </c>
      <c r="O41">
        <v>0.07</v>
      </c>
    </row>
    <row r="42" customFormat="1" spans="1:15">
      <c r="A42" s="22"/>
      <c r="B42" s="22">
        <v>931</v>
      </c>
      <c r="C42" s="22">
        <v>6.93</v>
      </c>
      <c r="D42" s="19">
        <v>0.4</v>
      </c>
      <c r="E42" s="18">
        <f t="shared" si="0"/>
        <v>6.53</v>
      </c>
      <c r="F42" s="18" t="s">
        <v>97</v>
      </c>
      <c r="G42" s="18">
        <v>300</v>
      </c>
      <c r="H42" s="18">
        <f t="shared" si="1"/>
        <v>1959</v>
      </c>
      <c r="I42" s="30"/>
      <c r="J42" s="30"/>
      <c r="M42" t="s">
        <v>17</v>
      </c>
      <c r="O42">
        <v>8.01</v>
      </c>
    </row>
    <row r="43" customFormat="1" spans="1:15">
      <c r="A43" s="27"/>
      <c r="B43" s="27">
        <v>2880</v>
      </c>
      <c r="C43" s="27">
        <v>11.67</v>
      </c>
      <c r="D43" s="28">
        <v>0.75</v>
      </c>
      <c r="E43" s="29">
        <f t="shared" si="0"/>
        <v>10.92</v>
      </c>
      <c r="F43" s="29" t="s">
        <v>97</v>
      </c>
      <c r="G43" s="18">
        <v>300</v>
      </c>
      <c r="H43" s="29">
        <f t="shared" si="1"/>
        <v>3276</v>
      </c>
      <c r="I43" s="30"/>
      <c r="J43" s="30"/>
      <c r="N43">
        <v>2789</v>
      </c>
      <c r="O43">
        <v>0.38</v>
      </c>
    </row>
    <row r="44" customFormat="1" spans="1:15">
      <c r="A44" s="22"/>
      <c r="B44" s="22">
        <v>3234</v>
      </c>
      <c r="C44" s="22">
        <v>8.45</v>
      </c>
      <c r="D44" s="19">
        <v>0</v>
      </c>
      <c r="E44" s="18">
        <f t="shared" si="0"/>
        <v>8.45</v>
      </c>
      <c r="F44" s="18" t="s">
        <v>97</v>
      </c>
      <c r="G44" s="18">
        <v>300</v>
      </c>
      <c r="H44" s="18">
        <f t="shared" si="1"/>
        <v>2535</v>
      </c>
      <c r="I44" s="30"/>
      <c r="J44" s="30"/>
      <c r="N44">
        <v>3632</v>
      </c>
      <c r="O44">
        <v>3.85</v>
      </c>
    </row>
    <row r="45" customFormat="1" spans="1:15">
      <c r="A45" s="22"/>
      <c r="B45" s="22">
        <v>3418</v>
      </c>
      <c r="C45" s="22">
        <v>10.96</v>
      </c>
      <c r="D45" s="19">
        <v>3.29</v>
      </c>
      <c r="E45" s="18">
        <f t="shared" si="0"/>
        <v>7.67</v>
      </c>
      <c r="F45" s="18" t="s">
        <v>93</v>
      </c>
      <c r="G45" s="18">
        <v>400</v>
      </c>
      <c r="H45" s="18">
        <f t="shared" si="1"/>
        <v>3068</v>
      </c>
      <c r="I45" s="30"/>
      <c r="J45" s="30"/>
      <c r="N45">
        <v>3636</v>
      </c>
      <c r="O45">
        <v>0.37</v>
      </c>
    </row>
    <row r="46" customFormat="1" spans="1:15">
      <c r="A46" s="22"/>
      <c r="B46" s="22">
        <v>3858</v>
      </c>
      <c r="C46" s="22">
        <v>9.56</v>
      </c>
      <c r="D46" s="19">
        <v>1.79</v>
      </c>
      <c r="E46" s="18">
        <f t="shared" si="0"/>
        <v>7.77</v>
      </c>
      <c r="F46" s="18" t="s">
        <v>97</v>
      </c>
      <c r="G46" s="18">
        <v>300</v>
      </c>
      <c r="H46" s="18">
        <f t="shared" si="1"/>
        <v>2331</v>
      </c>
      <c r="I46" s="30"/>
      <c r="J46" s="30"/>
      <c r="N46">
        <v>3675</v>
      </c>
      <c r="O46">
        <v>0.07</v>
      </c>
    </row>
    <row r="47" customFormat="1" spans="1:15">
      <c r="A47" s="22"/>
      <c r="B47" s="22">
        <v>3908</v>
      </c>
      <c r="C47" s="22">
        <v>7.94</v>
      </c>
      <c r="D47" s="19">
        <v>0</v>
      </c>
      <c r="E47" s="18">
        <f t="shared" si="0"/>
        <v>7.94</v>
      </c>
      <c r="F47" s="18" t="s">
        <v>97</v>
      </c>
      <c r="G47" s="18">
        <v>300</v>
      </c>
      <c r="H47" s="18">
        <f t="shared" si="1"/>
        <v>2382</v>
      </c>
      <c r="I47" s="30"/>
      <c r="J47" s="30"/>
      <c r="N47">
        <v>4487</v>
      </c>
      <c r="O47">
        <v>0.26</v>
      </c>
    </row>
    <row r="48" customFormat="1" spans="1:15">
      <c r="A48" s="22"/>
      <c r="B48" s="22">
        <v>4019</v>
      </c>
      <c r="C48" s="22">
        <v>0.85</v>
      </c>
      <c r="D48" s="19">
        <v>0</v>
      </c>
      <c r="E48" s="18">
        <f t="shared" si="0"/>
        <v>0.85</v>
      </c>
      <c r="F48" s="18">
        <v>0</v>
      </c>
      <c r="G48" s="18"/>
      <c r="H48" s="18">
        <f t="shared" si="1"/>
        <v>0</v>
      </c>
      <c r="I48" s="30"/>
      <c r="J48" s="30"/>
      <c r="N48">
        <v>4890</v>
      </c>
      <c r="O48">
        <v>0.52</v>
      </c>
    </row>
    <row r="49" customFormat="1" spans="1:15">
      <c r="A49" s="22"/>
      <c r="B49" s="22">
        <v>4480</v>
      </c>
      <c r="C49" s="22">
        <v>13.03</v>
      </c>
      <c r="D49" s="19">
        <v>2.63</v>
      </c>
      <c r="E49" s="18">
        <f t="shared" si="0"/>
        <v>10.4</v>
      </c>
      <c r="F49" s="18" t="s">
        <v>97</v>
      </c>
      <c r="G49" s="18">
        <v>300</v>
      </c>
      <c r="H49" s="18">
        <f t="shared" si="1"/>
        <v>3120</v>
      </c>
      <c r="I49" s="30"/>
      <c r="J49" s="30"/>
      <c r="N49">
        <v>5183</v>
      </c>
      <c r="O49">
        <v>0.16</v>
      </c>
    </row>
    <row r="50" customFormat="1" spans="1:15">
      <c r="A50" s="22"/>
      <c r="B50" s="22">
        <v>4735</v>
      </c>
      <c r="C50" s="22">
        <v>19.76</v>
      </c>
      <c r="D50" s="19">
        <v>0.28</v>
      </c>
      <c r="E50" s="18">
        <f t="shared" si="0"/>
        <v>19.48</v>
      </c>
      <c r="F50" s="18" t="s">
        <v>97</v>
      </c>
      <c r="G50" s="18">
        <v>300</v>
      </c>
      <c r="H50" s="18">
        <f t="shared" si="1"/>
        <v>5844</v>
      </c>
      <c r="I50" s="30"/>
      <c r="J50" s="30"/>
      <c r="N50">
        <v>5347</v>
      </c>
      <c r="O50">
        <v>0.12</v>
      </c>
    </row>
    <row r="51" customFormat="1" spans="1:15">
      <c r="A51" s="22"/>
      <c r="B51" s="22">
        <v>4997</v>
      </c>
      <c r="C51" s="22">
        <v>8.81</v>
      </c>
      <c r="D51" s="19">
        <v>0</v>
      </c>
      <c r="E51" s="18">
        <f t="shared" si="0"/>
        <v>8.81</v>
      </c>
      <c r="F51" s="18" t="s">
        <v>97</v>
      </c>
      <c r="G51" s="18">
        <v>300</v>
      </c>
      <c r="H51" s="18">
        <f t="shared" si="1"/>
        <v>2643</v>
      </c>
      <c r="I51" s="30"/>
      <c r="J51" s="30"/>
      <c r="N51">
        <v>5349</v>
      </c>
      <c r="O51">
        <v>0.07</v>
      </c>
    </row>
    <row r="52" customFormat="1" spans="1:15">
      <c r="A52" s="22"/>
      <c r="B52" s="22">
        <v>5009</v>
      </c>
      <c r="C52" s="22">
        <v>14.46</v>
      </c>
      <c r="D52" s="19">
        <v>0</v>
      </c>
      <c r="E52" s="18">
        <f t="shared" si="0"/>
        <v>14.46</v>
      </c>
      <c r="F52" s="18" t="s">
        <v>97</v>
      </c>
      <c r="G52" s="18">
        <v>300</v>
      </c>
      <c r="H52" s="18">
        <f t="shared" si="1"/>
        <v>4338</v>
      </c>
      <c r="I52" s="30"/>
      <c r="J52" s="30"/>
      <c r="N52">
        <v>5356</v>
      </c>
      <c r="O52">
        <v>2.21</v>
      </c>
    </row>
    <row r="53" customFormat="1" spans="1:15">
      <c r="A53" s="22"/>
      <c r="B53" s="22">
        <v>5181</v>
      </c>
      <c r="C53" s="22">
        <v>0.36</v>
      </c>
      <c r="D53" s="19">
        <v>0</v>
      </c>
      <c r="E53" s="18">
        <f t="shared" si="0"/>
        <v>0.36</v>
      </c>
      <c r="F53" s="18">
        <v>0</v>
      </c>
      <c r="G53" s="18"/>
      <c r="H53" s="18">
        <f t="shared" si="1"/>
        <v>0</v>
      </c>
      <c r="I53" s="30"/>
      <c r="J53" s="30"/>
      <c r="M53" t="s">
        <v>18</v>
      </c>
      <c r="O53">
        <v>0.66</v>
      </c>
    </row>
    <row r="54" customFormat="1" spans="1:15">
      <c r="A54" s="22"/>
      <c r="B54" s="22">
        <v>5239</v>
      </c>
      <c r="C54" s="22">
        <v>12.15</v>
      </c>
      <c r="D54" s="19">
        <v>0</v>
      </c>
      <c r="E54" s="18">
        <f t="shared" si="0"/>
        <v>12.15</v>
      </c>
      <c r="F54" s="18" t="s">
        <v>97</v>
      </c>
      <c r="G54" s="18">
        <v>300</v>
      </c>
      <c r="H54" s="18">
        <f t="shared" si="1"/>
        <v>3645</v>
      </c>
      <c r="I54" s="30"/>
      <c r="J54" s="30"/>
      <c r="N54">
        <v>0</v>
      </c>
      <c r="O54">
        <v>0.51</v>
      </c>
    </row>
    <row r="55" customFormat="1" spans="1:15">
      <c r="A55" s="22"/>
      <c r="B55" s="27">
        <v>5266</v>
      </c>
      <c r="C55" s="27">
        <v>8.23</v>
      </c>
      <c r="D55" s="28">
        <v>0</v>
      </c>
      <c r="E55" s="29">
        <f t="shared" si="0"/>
        <v>8.23</v>
      </c>
      <c r="F55" s="29" t="s">
        <v>97</v>
      </c>
      <c r="G55" s="18">
        <v>300</v>
      </c>
      <c r="H55" s="29">
        <f t="shared" si="1"/>
        <v>2469</v>
      </c>
      <c r="I55" s="30"/>
      <c r="J55" s="30"/>
      <c r="N55">
        <v>5329</v>
      </c>
      <c r="O55">
        <v>0.15</v>
      </c>
    </row>
    <row r="56" customFormat="1" spans="1:15">
      <c r="A56" s="22"/>
      <c r="B56" s="22">
        <v>5281</v>
      </c>
      <c r="C56" s="22">
        <v>4.02</v>
      </c>
      <c r="D56" s="19">
        <v>0</v>
      </c>
      <c r="E56" s="18">
        <f t="shared" si="0"/>
        <v>4.02</v>
      </c>
      <c r="F56" s="18" t="s">
        <v>117</v>
      </c>
      <c r="G56" s="18">
        <v>200</v>
      </c>
      <c r="H56" s="18">
        <f t="shared" si="1"/>
        <v>804</v>
      </c>
      <c r="I56" s="30"/>
      <c r="J56" s="30"/>
      <c r="M56" t="s">
        <v>19</v>
      </c>
      <c r="O56">
        <v>6.34</v>
      </c>
    </row>
    <row r="57" customFormat="1" spans="1:15">
      <c r="A57" s="22"/>
      <c r="B57" s="22">
        <v>5308</v>
      </c>
      <c r="C57" s="22">
        <v>8.45</v>
      </c>
      <c r="D57" s="19">
        <v>0</v>
      </c>
      <c r="E57" s="18">
        <f t="shared" si="0"/>
        <v>8.45</v>
      </c>
      <c r="F57" s="18" t="s">
        <v>97</v>
      </c>
      <c r="G57" s="18">
        <v>300</v>
      </c>
      <c r="H57" s="18">
        <f t="shared" si="1"/>
        <v>2535</v>
      </c>
      <c r="I57" s="30"/>
      <c r="J57" s="30"/>
      <c r="N57">
        <v>118</v>
      </c>
      <c r="O57">
        <v>0.59</v>
      </c>
    </row>
    <row r="58" customFormat="1" spans="1:15">
      <c r="A58" s="22"/>
      <c r="B58" s="22">
        <v>5324</v>
      </c>
      <c r="C58" s="22">
        <v>9.21</v>
      </c>
      <c r="D58" s="19">
        <v>0.28</v>
      </c>
      <c r="E58" s="18">
        <f t="shared" si="0"/>
        <v>8.93</v>
      </c>
      <c r="F58" s="18" t="s">
        <v>97</v>
      </c>
      <c r="G58" s="18">
        <v>300</v>
      </c>
      <c r="H58" s="18">
        <f t="shared" si="1"/>
        <v>2679</v>
      </c>
      <c r="I58" s="30"/>
      <c r="J58" s="30"/>
      <c r="N58">
        <v>135</v>
      </c>
      <c r="O58">
        <v>0.3</v>
      </c>
    </row>
    <row r="59" customFormat="1" spans="1:15">
      <c r="A59" s="22"/>
      <c r="B59" s="22">
        <v>5328</v>
      </c>
      <c r="C59" s="22">
        <v>3.15</v>
      </c>
      <c r="D59" s="19">
        <v>0</v>
      </c>
      <c r="E59" s="18">
        <f t="shared" si="0"/>
        <v>3.15</v>
      </c>
      <c r="F59" s="18" t="s">
        <v>97</v>
      </c>
      <c r="G59" s="18">
        <v>300</v>
      </c>
      <c r="H59" s="18">
        <f t="shared" si="1"/>
        <v>945</v>
      </c>
      <c r="I59" s="30"/>
      <c r="J59" s="30"/>
      <c r="N59">
        <v>136</v>
      </c>
      <c r="O59">
        <v>0.18</v>
      </c>
    </row>
    <row r="60" customFormat="1" spans="1:15">
      <c r="A60" s="22"/>
      <c r="B60" s="22">
        <v>5475</v>
      </c>
      <c r="C60" s="22">
        <v>0.43</v>
      </c>
      <c r="D60" s="19">
        <v>0</v>
      </c>
      <c r="E60" s="18">
        <f t="shared" si="0"/>
        <v>0.43</v>
      </c>
      <c r="F60" s="18">
        <v>0</v>
      </c>
      <c r="G60" s="18"/>
      <c r="H60" s="18">
        <f t="shared" si="1"/>
        <v>0</v>
      </c>
      <c r="I60" s="30"/>
      <c r="J60" s="30"/>
      <c r="N60">
        <v>144</v>
      </c>
      <c r="O60">
        <v>3.71</v>
      </c>
    </row>
    <row r="61" customFormat="1" spans="1:15">
      <c r="A61" s="22" t="s">
        <v>15</v>
      </c>
      <c r="B61" s="22"/>
      <c r="C61" s="22">
        <v>20.35</v>
      </c>
      <c r="D61" s="19"/>
      <c r="E61" s="18"/>
      <c r="F61" s="18"/>
      <c r="G61" s="18"/>
      <c r="H61" s="18">
        <f t="shared" si="1"/>
        <v>0</v>
      </c>
      <c r="I61" s="30"/>
      <c r="J61" s="30"/>
      <c r="N61">
        <v>2378</v>
      </c>
      <c r="O61">
        <v>0.21</v>
      </c>
    </row>
    <row r="62" customFormat="1" spans="1:15">
      <c r="A62" s="22"/>
      <c r="B62" s="22">
        <v>133</v>
      </c>
      <c r="C62" s="22">
        <v>1.09</v>
      </c>
      <c r="D62" s="19">
        <v>0.3</v>
      </c>
      <c r="E62" s="18">
        <f t="shared" si="0"/>
        <v>0.79</v>
      </c>
      <c r="F62" s="18">
        <v>0</v>
      </c>
      <c r="G62" s="18"/>
      <c r="H62" s="18">
        <f t="shared" si="1"/>
        <v>0</v>
      </c>
      <c r="I62" s="30"/>
      <c r="J62" s="30"/>
      <c r="N62">
        <v>4302</v>
      </c>
      <c r="O62">
        <v>0.36</v>
      </c>
    </row>
    <row r="63" customFormat="1" spans="1:15">
      <c r="A63" s="22"/>
      <c r="B63" s="22">
        <v>5283</v>
      </c>
      <c r="C63" s="22">
        <v>0.39</v>
      </c>
      <c r="D63" s="19">
        <v>0</v>
      </c>
      <c r="E63" s="18">
        <f t="shared" si="0"/>
        <v>0.39</v>
      </c>
      <c r="F63" s="18">
        <v>0</v>
      </c>
      <c r="G63" s="18"/>
      <c r="H63" s="18">
        <f t="shared" si="1"/>
        <v>0</v>
      </c>
      <c r="I63" s="30"/>
      <c r="J63" s="30"/>
      <c r="N63">
        <v>4640</v>
      </c>
      <c r="O63">
        <v>0.32</v>
      </c>
    </row>
    <row r="64" customFormat="1" spans="1:15">
      <c r="A64" s="22"/>
      <c r="B64" s="22">
        <v>5360</v>
      </c>
      <c r="C64" s="22">
        <v>4.49</v>
      </c>
      <c r="D64" s="19">
        <v>0</v>
      </c>
      <c r="E64" s="18">
        <f t="shared" si="0"/>
        <v>4.49</v>
      </c>
      <c r="F64" s="18">
        <v>0</v>
      </c>
      <c r="G64" s="18"/>
      <c r="H64" s="18">
        <f t="shared" si="1"/>
        <v>0</v>
      </c>
      <c r="I64" s="30"/>
      <c r="J64" s="30"/>
      <c r="N64">
        <v>5174</v>
      </c>
      <c r="O64">
        <v>0.37</v>
      </c>
    </row>
    <row r="65" customFormat="1" spans="1:15">
      <c r="A65" s="22"/>
      <c r="B65" s="22">
        <v>5361</v>
      </c>
      <c r="C65" s="22">
        <v>0.23</v>
      </c>
      <c r="D65" s="19">
        <v>0</v>
      </c>
      <c r="E65" s="18">
        <f t="shared" si="0"/>
        <v>0.23</v>
      </c>
      <c r="F65" s="18">
        <v>0</v>
      </c>
      <c r="G65" s="18"/>
      <c r="H65" s="18">
        <f t="shared" si="1"/>
        <v>0</v>
      </c>
      <c r="I65" s="30"/>
      <c r="J65" s="30"/>
      <c r="N65">
        <v>5196</v>
      </c>
      <c r="O65">
        <v>0.3</v>
      </c>
    </row>
    <row r="66" customFormat="1" spans="1:15">
      <c r="A66" s="22"/>
      <c r="B66" s="22">
        <v>5362</v>
      </c>
      <c r="C66" s="22">
        <v>0.58</v>
      </c>
      <c r="D66" s="19">
        <v>0</v>
      </c>
      <c r="E66" s="18">
        <f t="shared" si="0"/>
        <v>0.58</v>
      </c>
      <c r="F66" s="18">
        <v>0</v>
      </c>
      <c r="G66" s="18"/>
      <c r="H66" s="18">
        <f t="shared" si="1"/>
        <v>0</v>
      </c>
      <c r="I66" s="30"/>
      <c r="J66" s="30"/>
      <c r="M66" t="s">
        <v>20</v>
      </c>
      <c r="O66">
        <v>3.9</v>
      </c>
    </row>
    <row r="67" customFormat="1" spans="1:15">
      <c r="A67" s="22"/>
      <c r="B67" s="22">
        <v>5363</v>
      </c>
      <c r="C67" s="22">
        <v>1.17</v>
      </c>
      <c r="D67" s="19">
        <v>0</v>
      </c>
      <c r="E67" s="18">
        <f t="shared" si="0"/>
        <v>1.17</v>
      </c>
      <c r="F67" s="18">
        <v>0</v>
      </c>
      <c r="G67" s="18"/>
      <c r="H67" s="18">
        <f t="shared" si="1"/>
        <v>0</v>
      </c>
      <c r="I67" s="30"/>
      <c r="J67" s="30"/>
      <c r="N67">
        <v>0</v>
      </c>
      <c r="O67">
        <v>0.45</v>
      </c>
    </row>
    <row r="68" customFormat="1" spans="1:15">
      <c r="A68" s="22"/>
      <c r="B68" s="22">
        <v>5364</v>
      </c>
      <c r="C68" s="22">
        <v>0.45</v>
      </c>
      <c r="D68" s="19">
        <v>0</v>
      </c>
      <c r="E68" s="18">
        <f t="shared" si="0"/>
        <v>0.45</v>
      </c>
      <c r="F68" s="18">
        <v>0</v>
      </c>
      <c r="G68" s="18"/>
      <c r="H68" s="18">
        <f t="shared" si="1"/>
        <v>0</v>
      </c>
      <c r="I68" s="30"/>
      <c r="J68" s="30"/>
      <c r="N68">
        <v>3967</v>
      </c>
      <c r="O68">
        <v>0.17</v>
      </c>
    </row>
    <row r="69" customFormat="1" spans="1:15">
      <c r="A69" s="22"/>
      <c r="B69" s="22">
        <v>5367</v>
      </c>
      <c r="C69" s="22">
        <v>0.16</v>
      </c>
      <c r="D69" s="19">
        <v>0</v>
      </c>
      <c r="E69" s="18">
        <f t="shared" ref="E69:E132" si="2">C69-D69</f>
        <v>0.16</v>
      </c>
      <c r="F69" s="18">
        <v>0</v>
      </c>
      <c r="G69" s="18"/>
      <c r="H69" s="18">
        <f t="shared" si="1"/>
        <v>0</v>
      </c>
      <c r="I69" s="30"/>
      <c r="J69" s="30"/>
      <c r="N69">
        <v>4088</v>
      </c>
      <c r="O69">
        <v>0.3</v>
      </c>
    </row>
    <row r="70" customFormat="1" spans="1:15">
      <c r="A70" s="22"/>
      <c r="B70" s="22">
        <v>5368</v>
      </c>
      <c r="C70" s="22">
        <v>0.07</v>
      </c>
      <c r="D70" s="19">
        <v>0</v>
      </c>
      <c r="E70" s="18">
        <f t="shared" si="2"/>
        <v>0.07</v>
      </c>
      <c r="F70" s="18">
        <v>0</v>
      </c>
      <c r="G70" s="18"/>
      <c r="H70" s="18">
        <f t="shared" ref="H70:H133" si="3">E70*G70</f>
        <v>0</v>
      </c>
      <c r="I70" s="30"/>
      <c r="J70" s="30"/>
      <c r="N70">
        <v>4315</v>
      </c>
      <c r="O70">
        <v>0.14</v>
      </c>
    </row>
    <row r="71" customFormat="1" spans="1:15">
      <c r="A71" s="22"/>
      <c r="B71" s="22">
        <v>5370</v>
      </c>
      <c r="C71" s="22">
        <v>0.14</v>
      </c>
      <c r="D71" s="19">
        <v>0</v>
      </c>
      <c r="E71" s="18">
        <f t="shared" si="2"/>
        <v>0.14</v>
      </c>
      <c r="F71" s="18">
        <v>0</v>
      </c>
      <c r="G71" s="18"/>
      <c r="H71" s="18">
        <f t="shared" si="3"/>
        <v>0</v>
      </c>
      <c r="I71" s="30"/>
      <c r="J71" s="30"/>
      <c r="N71">
        <v>4340</v>
      </c>
      <c r="O71">
        <v>0.67</v>
      </c>
    </row>
    <row r="72" customFormat="1" spans="1:15">
      <c r="A72" s="22"/>
      <c r="B72" s="22">
        <v>5372</v>
      </c>
      <c r="C72" s="22">
        <v>0.41</v>
      </c>
      <c r="D72" s="19">
        <v>0</v>
      </c>
      <c r="E72" s="18">
        <f t="shared" si="2"/>
        <v>0.41</v>
      </c>
      <c r="F72" s="18">
        <v>0</v>
      </c>
      <c r="G72" s="18"/>
      <c r="H72" s="18">
        <f t="shared" si="3"/>
        <v>0</v>
      </c>
      <c r="I72" s="30"/>
      <c r="J72" s="30"/>
      <c r="N72">
        <v>4747</v>
      </c>
      <c r="O72">
        <v>1.41</v>
      </c>
    </row>
    <row r="73" customFormat="1" spans="1:15">
      <c r="A73" s="22"/>
      <c r="B73" s="22">
        <v>5373</v>
      </c>
      <c r="C73" s="22">
        <v>0.1</v>
      </c>
      <c r="D73" s="19">
        <v>0</v>
      </c>
      <c r="E73" s="18">
        <f t="shared" si="2"/>
        <v>0.1</v>
      </c>
      <c r="F73" s="18">
        <v>0</v>
      </c>
      <c r="G73" s="18"/>
      <c r="H73" s="18">
        <f t="shared" si="3"/>
        <v>0</v>
      </c>
      <c r="I73" s="30"/>
      <c r="J73" s="30"/>
      <c r="N73">
        <v>5229</v>
      </c>
      <c r="O73">
        <v>0.76</v>
      </c>
    </row>
    <row r="74" customFormat="1" spans="1:15">
      <c r="A74" s="22"/>
      <c r="B74" s="22">
        <v>5374</v>
      </c>
      <c r="C74" s="22">
        <v>4.05</v>
      </c>
      <c r="D74" s="19">
        <v>0</v>
      </c>
      <c r="E74" s="18">
        <f t="shared" si="2"/>
        <v>4.05</v>
      </c>
      <c r="F74" s="18">
        <v>0</v>
      </c>
      <c r="G74" s="18"/>
      <c r="H74" s="18">
        <f t="shared" si="3"/>
        <v>0</v>
      </c>
      <c r="I74" s="30"/>
      <c r="J74" s="30"/>
      <c r="M74" t="s">
        <v>21</v>
      </c>
      <c r="O74">
        <v>4.82</v>
      </c>
    </row>
    <row r="75" customFormat="1" spans="1:15">
      <c r="A75" s="22"/>
      <c r="B75" s="22">
        <v>5375</v>
      </c>
      <c r="C75" s="22">
        <v>0.03</v>
      </c>
      <c r="D75" s="19">
        <v>0</v>
      </c>
      <c r="E75" s="18">
        <f t="shared" si="2"/>
        <v>0.03</v>
      </c>
      <c r="F75" s="18">
        <v>0</v>
      </c>
      <c r="G75" s="18"/>
      <c r="H75" s="18">
        <f t="shared" si="3"/>
        <v>0</v>
      </c>
      <c r="I75" s="30"/>
      <c r="J75" s="30"/>
      <c r="N75">
        <v>2709</v>
      </c>
      <c r="O75">
        <v>0.12</v>
      </c>
    </row>
    <row r="76" customFormat="1" spans="1:15">
      <c r="A76" s="22"/>
      <c r="B76" s="22">
        <v>5376</v>
      </c>
      <c r="C76" s="22">
        <v>5.96</v>
      </c>
      <c r="D76" s="19">
        <v>0</v>
      </c>
      <c r="E76" s="18">
        <f t="shared" si="2"/>
        <v>5.96</v>
      </c>
      <c r="F76" s="18">
        <v>0</v>
      </c>
      <c r="G76" s="18"/>
      <c r="H76" s="18">
        <f t="shared" si="3"/>
        <v>0</v>
      </c>
      <c r="I76" s="30"/>
      <c r="J76" s="30"/>
      <c r="N76">
        <v>2726</v>
      </c>
      <c r="O76">
        <v>0.03</v>
      </c>
    </row>
    <row r="77" customFormat="1" spans="1:15">
      <c r="A77" s="22"/>
      <c r="B77" s="22">
        <v>5377</v>
      </c>
      <c r="C77" s="22">
        <v>0.42</v>
      </c>
      <c r="D77" s="19">
        <v>0</v>
      </c>
      <c r="E77" s="18">
        <f t="shared" si="2"/>
        <v>0.42</v>
      </c>
      <c r="F77" s="18">
        <v>0</v>
      </c>
      <c r="G77" s="18"/>
      <c r="H77" s="18">
        <f t="shared" si="3"/>
        <v>0</v>
      </c>
      <c r="I77" s="30"/>
      <c r="J77" s="30"/>
      <c r="N77">
        <v>4190</v>
      </c>
      <c r="O77">
        <v>0.2</v>
      </c>
    </row>
    <row r="78" customFormat="1" spans="1:15">
      <c r="A78" s="22"/>
      <c r="B78" s="22">
        <v>5389</v>
      </c>
      <c r="C78" s="22">
        <v>0.04</v>
      </c>
      <c r="D78" s="19">
        <v>0</v>
      </c>
      <c r="E78" s="18">
        <f t="shared" si="2"/>
        <v>0.04</v>
      </c>
      <c r="F78" s="18">
        <v>0</v>
      </c>
      <c r="G78" s="18"/>
      <c r="H78" s="18">
        <f t="shared" si="3"/>
        <v>0</v>
      </c>
      <c r="I78" s="30"/>
      <c r="J78" s="30"/>
      <c r="N78">
        <v>4192</v>
      </c>
      <c r="O78">
        <v>0.42</v>
      </c>
    </row>
    <row r="79" customFormat="1" spans="1:15">
      <c r="A79" s="22"/>
      <c r="B79" s="22">
        <v>5390</v>
      </c>
      <c r="C79" s="22">
        <v>0.57</v>
      </c>
      <c r="D79" s="19">
        <v>0</v>
      </c>
      <c r="E79" s="18">
        <f t="shared" si="2"/>
        <v>0.57</v>
      </c>
      <c r="F79" s="18">
        <v>0</v>
      </c>
      <c r="G79" s="18"/>
      <c r="H79" s="18">
        <f t="shared" si="3"/>
        <v>0</v>
      </c>
      <c r="I79" s="30"/>
      <c r="J79" s="30"/>
      <c r="N79">
        <v>4945</v>
      </c>
      <c r="O79">
        <v>0.7</v>
      </c>
    </row>
    <row r="80" customFormat="1" spans="1:15">
      <c r="A80" s="22" t="s">
        <v>16</v>
      </c>
      <c r="B80" s="22"/>
      <c r="C80" s="22">
        <v>150.485</v>
      </c>
      <c r="D80" s="19"/>
      <c r="E80" s="18"/>
      <c r="F80" s="18"/>
      <c r="G80" s="18"/>
      <c r="H80" s="18">
        <f t="shared" si="3"/>
        <v>0</v>
      </c>
      <c r="I80" s="30"/>
      <c r="J80" s="30"/>
      <c r="N80">
        <v>5107</v>
      </c>
      <c r="O80">
        <v>0.7</v>
      </c>
    </row>
    <row r="81" customFormat="1" spans="1:15">
      <c r="A81" s="22"/>
      <c r="B81" s="22">
        <v>1541</v>
      </c>
      <c r="C81" s="22">
        <v>8.13</v>
      </c>
      <c r="D81" s="19">
        <v>0</v>
      </c>
      <c r="E81" s="18">
        <f t="shared" si="2"/>
        <v>8.13</v>
      </c>
      <c r="F81" s="18" t="s">
        <v>117</v>
      </c>
      <c r="G81" s="18">
        <v>200</v>
      </c>
      <c r="H81" s="18">
        <f t="shared" si="3"/>
        <v>1626</v>
      </c>
      <c r="I81" s="30"/>
      <c r="J81" s="30"/>
      <c r="N81">
        <v>5121</v>
      </c>
      <c r="O81">
        <v>1.13</v>
      </c>
    </row>
    <row r="82" customFormat="1" spans="1:15">
      <c r="A82" s="22"/>
      <c r="B82" s="22">
        <v>1613</v>
      </c>
      <c r="C82" s="22">
        <v>4.18</v>
      </c>
      <c r="D82" s="19">
        <v>0</v>
      </c>
      <c r="E82" s="18">
        <f t="shared" si="2"/>
        <v>4.18</v>
      </c>
      <c r="F82" s="18" t="s">
        <v>97</v>
      </c>
      <c r="G82" s="18">
        <v>300</v>
      </c>
      <c r="H82" s="18">
        <f t="shared" si="3"/>
        <v>1254</v>
      </c>
      <c r="I82" s="30"/>
      <c r="J82" s="30"/>
      <c r="N82">
        <v>5198</v>
      </c>
      <c r="O82">
        <v>0.14</v>
      </c>
    </row>
    <row r="83" customFormat="1" spans="1:15">
      <c r="A83" s="22"/>
      <c r="B83" s="22">
        <v>1798</v>
      </c>
      <c r="C83" s="22">
        <v>8.64</v>
      </c>
      <c r="D83" s="19">
        <v>0.76</v>
      </c>
      <c r="E83" s="18">
        <f t="shared" si="2"/>
        <v>7.88</v>
      </c>
      <c r="F83" s="18" t="s">
        <v>97</v>
      </c>
      <c r="G83" s="18">
        <v>300</v>
      </c>
      <c r="H83" s="18">
        <f t="shared" si="3"/>
        <v>2364</v>
      </c>
      <c r="I83" s="30"/>
      <c r="J83" s="30"/>
      <c r="N83">
        <v>5274</v>
      </c>
      <c r="O83">
        <v>0.03</v>
      </c>
    </row>
    <row r="84" customFormat="1" spans="1:15">
      <c r="A84" s="22"/>
      <c r="B84" s="22">
        <v>1837</v>
      </c>
      <c r="C84" s="22">
        <v>11.1</v>
      </c>
      <c r="D84" s="19">
        <v>0</v>
      </c>
      <c r="E84" s="18">
        <f t="shared" si="2"/>
        <v>11.1</v>
      </c>
      <c r="F84" s="18" t="s">
        <v>93</v>
      </c>
      <c r="G84" s="18">
        <v>400</v>
      </c>
      <c r="H84" s="18">
        <f t="shared" si="3"/>
        <v>4440</v>
      </c>
      <c r="I84" s="30"/>
      <c r="J84" s="30"/>
      <c r="N84">
        <v>5313</v>
      </c>
      <c r="O84">
        <v>0.39</v>
      </c>
    </row>
    <row r="85" customFormat="1" spans="1:15">
      <c r="A85" s="22"/>
      <c r="B85" s="22">
        <v>1838</v>
      </c>
      <c r="C85" s="22">
        <v>16.26</v>
      </c>
      <c r="D85" s="19">
        <v>0</v>
      </c>
      <c r="E85" s="18">
        <f t="shared" si="2"/>
        <v>16.26</v>
      </c>
      <c r="F85" s="18" t="s">
        <v>93</v>
      </c>
      <c r="G85" s="18">
        <v>400</v>
      </c>
      <c r="H85" s="18">
        <f t="shared" si="3"/>
        <v>6504</v>
      </c>
      <c r="I85" s="30"/>
      <c r="J85" s="30"/>
      <c r="N85">
        <v>5315</v>
      </c>
      <c r="O85">
        <v>0.96</v>
      </c>
    </row>
    <row r="86" customFormat="1" spans="1:15">
      <c r="A86" s="22"/>
      <c r="B86" s="22">
        <v>2767</v>
      </c>
      <c r="C86" s="22">
        <v>7.3</v>
      </c>
      <c r="D86" s="19">
        <v>0</v>
      </c>
      <c r="E86" s="18">
        <f t="shared" si="2"/>
        <v>7.3</v>
      </c>
      <c r="F86" s="18" t="s">
        <v>93</v>
      </c>
      <c r="G86" s="18">
        <v>400</v>
      </c>
      <c r="H86" s="18">
        <f t="shared" si="3"/>
        <v>2920</v>
      </c>
      <c r="I86" s="30"/>
      <c r="J86" s="30"/>
      <c r="M86" t="s">
        <v>22</v>
      </c>
      <c r="O86">
        <v>1.75</v>
      </c>
    </row>
    <row r="87" customFormat="1" spans="1:15">
      <c r="A87" s="22"/>
      <c r="B87" s="22">
        <v>2768</v>
      </c>
      <c r="C87" s="22">
        <v>5.17</v>
      </c>
      <c r="D87" s="19">
        <v>0</v>
      </c>
      <c r="E87" s="18">
        <f t="shared" si="2"/>
        <v>5.17</v>
      </c>
      <c r="F87" s="18" t="s">
        <v>97</v>
      </c>
      <c r="G87" s="18">
        <v>300</v>
      </c>
      <c r="H87" s="18">
        <f t="shared" si="3"/>
        <v>1551</v>
      </c>
      <c r="I87" s="30"/>
      <c r="J87" s="30"/>
      <c r="N87">
        <v>4654</v>
      </c>
      <c r="O87">
        <v>0.72</v>
      </c>
    </row>
    <row r="88" customFormat="1" spans="1:15">
      <c r="A88" s="22"/>
      <c r="B88" s="22">
        <v>3142</v>
      </c>
      <c r="C88" s="22">
        <v>9.53</v>
      </c>
      <c r="D88" s="19">
        <v>0</v>
      </c>
      <c r="E88" s="18">
        <f t="shared" si="2"/>
        <v>9.53</v>
      </c>
      <c r="F88" s="18" t="s">
        <v>97</v>
      </c>
      <c r="G88" s="18">
        <v>300</v>
      </c>
      <c r="H88" s="18">
        <f t="shared" si="3"/>
        <v>2859</v>
      </c>
      <c r="I88" s="30"/>
      <c r="J88" s="30"/>
      <c r="N88">
        <v>5289</v>
      </c>
      <c r="O88">
        <v>1.03</v>
      </c>
    </row>
    <row r="89" customFormat="1" spans="1:15">
      <c r="A89" s="22"/>
      <c r="B89" s="22">
        <v>4220</v>
      </c>
      <c r="C89" s="22">
        <v>8.37</v>
      </c>
      <c r="D89" s="19">
        <v>0</v>
      </c>
      <c r="E89" s="18">
        <f t="shared" si="2"/>
        <v>8.37</v>
      </c>
      <c r="F89" s="18" t="s">
        <v>97</v>
      </c>
      <c r="G89" s="18">
        <v>300</v>
      </c>
      <c r="H89" s="18">
        <f t="shared" si="3"/>
        <v>2511</v>
      </c>
      <c r="I89" s="30"/>
      <c r="J89" s="30"/>
      <c r="M89" t="s">
        <v>23</v>
      </c>
      <c r="O89">
        <v>2.12</v>
      </c>
    </row>
    <row r="90" customFormat="1" spans="1:15">
      <c r="A90" s="22"/>
      <c r="B90" s="22">
        <v>4239</v>
      </c>
      <c r="C90" s="22">
        <v>3.38</v>
      </c>
      <c r="D90" s="19">
        <v>0</v>
      </c>
      <c r="E90" s="18">
        <f t="shared" si="2"/>
        <v>3.38</v>
      </c>
      <c r="F90" s="18" t="s">
        <v>117</v>
      </c>
      <c r="G90" s="18">
        <v>200</v>
      </c>
      <c r="H90" s="18">
        <f t="shared" si="3"/>
        <v>676</v>
      </c>
      <c r="I90" s="30"/>
      <c r="J90" s="30"/>
      <c r="N90">
        <v>4735</v>
      </c>
      <c r="O90">
        <v>0.28</v>
      </c>
    </row>
    <row r="91" customFormat="1" spans="1:15">
      <c r="A91" s="22"/>
      <c r="B91" s="22">
        <v>4241</v>
      </c>
      <c r="C91" s="22">
        <v>2.96</v>
      </c>
      <c r="D91" s="19">
        <v>0.11</v>
      </c>
      <c r="E91" s="18">
        <f t="shared" si="2"/>
        <v>2.85</v>
      </c>
      <c r="F91" s="18">
        <v>0</v>
      </c>
      <c r="G91" s="18"/>
      <c r="H91" s="18">
        <f t="shared" si="3"/>
        <v>0</v>
      </c>
      <c r="I91" s="30"/>
      <c r="J91" s="30"/>
      <c r="N91">
        <v>5254</v>
      </c>
      <c r="O91">
        <v>0.57</v>
      </c>
    </row>
    <row r="92" customFormat="1" spans="1:15">
      <c r="A92" s="22"/>
      <c r="B92" s="22">
        <v>4401</v>
      </c>
      <c r="C92" s="22">
        <v>3.935</v>
      </c>
      <c r="D92" s="19">
        <v>0</v>
      </c>
      <c r="E92" s="18">
        <f t="shared" si="2"/>
        <v>3.935</v>
      </c>
      <c r="F92" s="18" t="s">
        <v>97</v>
      </c>
      <c r="G92" s="18">
        <v>300</v>
      </c>
      <c r="H92" s="18">
        <f t="shared" si="3"/>
        <v>1180.5</v>
      </c>
      <c r="I92" s="30"/>
      <c r="J92" s="30"/>
      <c r="N92">
        <v>5255</v>
      </c>
      <c r="O92">
        <v>0.29</v>
      </c>
    </row>
    <row r="93" customFormat="1" spans="1:15">
      <c r="A93" s="22"/>
      <c r="B93" s="22">
        <v>4625</v>
      </c>
      <c r="C93" s="22">
        <v>1.27</v>
      </c>
      <c r="D93" s="19">
        <v>0</v>
      </c>
      <c r="E93" s="18">
        <f t="shared" si="2"/>
        <v>1.27</v>
      </c>
      <c r="F93" s="18" t="s">
        <v>97</v>
      </c>
      <c r="G93" s="18">
        <v>300</v>
      </c>
      <c r="H93" s="18">
        <f t="shared" si="3"/>
        <v>381</v>
      </c>
      <c r="I93" s="30"/>
      <c r="J93" s="30"/>
      <c r="N93">
        <v>5288</v>
      </c>
      <c r="O93">
        <v>0.08</v>
      </c>
    </row>
    <row r="94" customFormat="1" spans="1:15">
      <c r="A94" s="22"/>
      <c r="B94" s="22">
        <v>4682</v>
      </c>
      <c r="C94" s="22">
        <v>1.43</v>
      </c>
      <c r="D94" s="19">
        <v>0</v>
      </c>
      <c r="E94" s="18">
        <f t="shared" si="2"/>
        <v>1.43</v>
      </c>
      <c r="F94" s="18" t="s">
        <v>97</v>
      </c>
      <c r="G94" s="18">
        <v>300</v>
      </c>
      <c r="H94" s="18">
        <f t="shared" si="3"/>
        <v>429</v>
      </c>
      <c r="I94" s="30"/>
      <c r="J94" s="30"/>
      <c r="N94">
        <v>5320</v>
      </c>
      <c r="O94">
        <v>0.9</v>
      </c>
    </row>
    <row r="95" customFormat="1" spans="1:15">
      <c r="A95" s="22"/>
      <c r="B95" s="22">
        <v>4684</v>
      </c>
      <c r="C95" s="22">
        <v>4.72</v>
      </c>
      <c r="D95" s="19">
        <v>0</v>
      </c>
      <c r="E95" s="18">
        <f t="shared" si="2"/>
        <v>4.72</v>
      </c>
      <c r="F95" s="18" t="s">
        <v>97</v>
      </c>
      <c r="G95" s="18">
        <v>300</v>
      </c>
      <c r="H95" s="18">
        <f t="shared" si="3"/>
        <v>1416</v>
      </c>
      <c r="I95" s="30"/>
      <c r="J95" s="30"/>
      <c r="M95" t="s">
        <v>24</v>
      </c>
      <c r="O95">
        <v>45.12</v>
      </c>
    </row>
    <row r="96" customFormat="1" spans="1:10">
      <c r="A96" s="22"/>
      <c r="B96" s="22">
        <v>4685</v>
      </c>
      <c r="C96" s="22">
        <v>7.85</v>
      </c>
      <c r="D96" s="19">
        <v>0</v>
      </c>
      <c r="E96" s="18">
        <f t="shared" si="2"/>
        <v>7.85</v>
      </c>
      <c r="F96" s="18" t="s">
        <v>97</v>
      </c>
      <c r="G96" s="18">
        <v>300</v>
      </c>
      <c r="H96" s="18">
        <f t="shared" si="3"/>
        <v>2355</v>
      </c>
      <c r="I96" s="30"/>
      <c r="J96" s="30"/>
    </row>
    <row r="97" customFormat="1" spans="1:10">
      <c r="A97" s="22"/>
      <c r="B97" s="22">
        <v>4686</v>
      </c>
      <c r="C97" s="22">
        <v>4.06</v>
      </c>
      <c r="D97" s="19">
        <v>0</v>
      </c>
      <c r="E97" s="18">
        <f t="shared" si="2"/>
        <v>4.06</v>
      </c>
      <c r="F97" s="18" t="s">
        <v>97</v>
      </c>
      <c r="G97" s="18">
        <v>300</v>
      </c>
      <c r="H97" s="18">
        <f t="shared" si="3"/>
        <v>1218</v>
      </c>
      <c r="I97" s="30"/>
      <c r="J97" s="30"/>
    </row>
    <row r="98" customFormat="1" spans="1:10">
      <c r="A98" s="22"/>
      <c r="B98" s="22">
        <v>5043</v>
      </c>
      <c r="C98" s="22">
        <v>7.79</v>
      </c>
      <c r="D98" s="19">
        <v>0</v>
      </c>
      <c r="E98" s="18">
        <f t="shared" si="2"/>
        <v>7.79</v>
      </c>
      <c r="F98" s="18" t="s">
        <v>97</v>
      </c>
      <c r="G98" s="18">
        <v>300</v>
      </c>
      <c r="H98" s="18">
        <f t="shared" si="3"/>
        <v>2337</v>
      </c>
      <c r="I98" s="30"/>
      <c r="J98" s="30"/>
    </row>
    <row r="99" customFormat="1" spans="1:10">
      <c r="A99" s="22"/>
      <c r="B99" s="22">
        <v>5049</v>
      </c>
      <c r="C99" s="22">
        <v>4.95</v>
      </c>
      <c r="D99" s="19">
        <v>0</v>
      </c>
      <c r="E99" s="18">
        <f t="shared" si="2"/>
        <v>4.95</v>
      </c>
      <c r="F99" s="18" t="s">
        <v>97</v>
      </c>
      <c r="G99" s="18">
        <v>300</v>
      </c>
      <c r="H99" s="18">
        <f t="shared" si="3"/>
        <v>1485</v>
      </c>
      <c r="I99" s="30"/>
      <c r="J99" s="30"/>
    </row>
    <row r="100" customFormat="1" spans="1:10">
      <c r="A100" s="22"/>
      <c r="B100" s="22">
        <v>5241</v>
      </c>
      <c r="C100" s="22">
        <v>4.5</v>
      </c>
      <c r="D100" s="19">
        <v>0.28</v>
      </c>
      <c r="E100" s="18">
        <f t="shared" si="2"/>
        <v>4.22</v>
      </c>
      <c r="F100" s="18" t="s">
        <v>97</v>
      </c>
      <c r="G100" s="18">
        <v>300</v>
      </c>
      <c r="H100" s="18">
        <f t="shared" si="3"/>
        <v>1266</v>
      </c>
      <c r="I100" s="30"/>
      <c r="J100" s="30"/>
    </row>
    <row r="101" customFormat="1" spans="1:10">
      <c r="A101" s="22"/>
      <c r="B101" s="22">
        <v>5276</v>
      </c>
      <c r="C101" s="22">
        <v>4.99</v>
      </c>
      <c r="D101" s="19">
        <v>0</v>
      </c>
      <c r="E101" s="18">
        <f t="shared" si="2"/>
        <v>4.99</v>
      </c>
      <c r="F101" s="18" t="s">
        <v>117</v>
      </c>
      <c r="G101" s="18">
        <v>200</v>
      </c>
      <c r="H101" s="18">
        <f t="shared" si="3"/>
        <v>998</v>
      </c>
      <c r="I101" s="30"/>
      <c r="J101" s="30"/>
    </row>
    <row r="102" customFormat="1" spans="1:10">
      <c r="A102" s="22"/>
      <c r="B102" s="22">
        <v>5337</v>
      </c>
      <c r="C102" s="22">
        <v>6.18</v>
      </c>
      <c r="D102" s="19">
        <v>0.35</v>
      </c>
      <c r="E102" s="18">
        <f t="shared" si="2"/>
        <v>5.83</v>
      </c>
      <c r="F102" s="18" t="s">
        <v>97</v>
      </c>
      <c r="G102" s="18">
        <v>300</v>
      </c>
      <c r="H102" s="18">
        <f t="shared" si="3"/>
        <v>1749</v>
      </c>
      <c r="I102" s="30"/>
      <c r="J102" s="30"/>
    </row>
    <row r="103" customFormat="1" spans="1:10">
      <c r="A103" s="22"/>
      <c r="B103" s="22">
        <v>5338</v>
      </c>
      <c r="C103" s="22">
        <v>2.42</v>
      </c>
      <c r="D103" s="19">
        <v>0.07</v>
      </c>
      <c r="E103" s="18">
        <f t="shared" si="2"/>
        <v>2.35</v>
      </c>
      <c r="F103" s="18">
        <v>0</v>
      </c>
      <c r="G103" s="18"/>
      <c r="H103" s="18">
        <f t="shared" si="3"/>
        <v>0</v>
      </c>
      <c r="I103" s="30"/>
      <c r="J103" s="30"/>
    </row>
    <row r="104" customFormat="1" spans="1:10">
      <c r="A104" s="22"/>
      <c r="B104" s="22">
        <v>5340</v>
      </c>
      <c r="C104" s="22">
        <v>8.46</v>
      </c>
      <c r="D104" s="19">
        <v>0</v>
      </c>
      <c r="E104" s="18">
        <f t="shared" si="2"/>
        <v>8.46</v>
      </c>
      <c r="F104" s="18" t="s">
        <v>97</v>
      </c>
      <c r="G104" s="18">
        <v>300</v>
      </c>
      <c r="H104" s="18">
        <f t="shared" si="3"/>
        <v>2538</v>
      </c>
      <c r="I104" s="30"/>
      <c r="J104" s="30"/>
    </row>
    <row r="105" customFormat="1" spans="1:10">
      <c r="A105" s="22"/>
      <c r="B105" s="22">
        <v>5342</v>
      </c>
      <c r="C105" s="22">
        <v>2.91</v>
      </c>
      <c r="D105" s="19">
        <v>0</v>
      </c>
      <c r="E105" s="18">
        <f t="shared" si="2"/>
        <v>2.91</v>
      </c>
      <c r="F105" s="18" t="s">
        <v>97</v>
      </c>
      <c r="G105" s="18">
        <v>300</v>
      </c>
      <c r="H105" s="18">
        <f t="shared" si="3"/>
        <v>873</v>
      </c>
      <c r="I105" s="30"/>
      <c r="J105" s="30"/>
    </row>
    <row r="106" customFormat="1" spans="1:10">
      <c r="A106" s="22" t="s">
        <v>17</v>
      </c>
      <c r="B106" s="22"/>
      <c r="C106" s="22">
        <v>125.99</v>
      </c>
      <c r="D106" s="19"/>
      <c r="E106" s="18"/>
      <c r="F106" s="18"/>
      <c r="G106" s="18"/>
      <c r="H106" s="18">
        <f t="shared" si="3"/>
        <v>0</v>
      </c>
      <c r="I106" s="30"/>
      <c r="J106" s="30"/>
    </row>
    <row r="107" customFormat="1" spans="1:10">
      <c r="A107" s="22"/>
      <c r="B107" s="22">
        <v>2789</v>
      </c>
      <c r="C107" s="22">
        <v>6.93</v>
      </c>
      <c r="D107" s="19">
        <v>0.38</v>
      </c>
      <c r="E107" s="18">
        <f t="shared" si="2"/>
        <v>6.55</v>
      </c>
      <c r="F107" s="18" t="s">
        <v>93</v>
      </c>
      <c r="G107" s="18">
        <v>400</v>
      </c>
      <c r="H107" s="18">
        <f t="shared" si="3"/>
        <v>2620</v>
      </c>
      <c r="I107" s="30"/>
      <c r="J107" s="30"/>
    </row>
    <row r="108" customFormat="1" spans="1:10">
      <c r="A108" s="22"/>
      <c r="B108" s="22">
        <v>3618</v>
      </c>
      <c r="C108" s="22">
        <v>6.3</v>
      </c>
      <c r="D108" s="19">
        <v>0</v>
      </c>
      <c r="E108" s="18">
        <f t="shared" si="2"/>
        <v>6.3</v>
      </c>
      <c r="F108" s="18" t="s">
        <v>97</v>
      </c>
      <c r="G108" s="18">
        <v>300</v>
      </c>
      <c r="H108" s="18">
        <f t="shared" si="3"/>
        <v>1890</v>
      </c>
      <c r="I108" s="30"/>
      <c r="J108" s="30"/>
    </row>
    <row r="109" customFormat="1" spans="1:10">
      <c r="A109" s="22"/>
      <c r="B109" s="22">
        <v>3632</v>
      </c>
      <c r="C109" s="22">
        <v>5.52</v>
      </c>
      <c r="D109" s="19">
        <v>3.85</v>
      </c>
      <c r="E109" s="18">
        <f t="shared" si="2"/>
        <v>1.67</v>
      </c>
      <c r="F109" s="18" t="s">
        <v>93</v>
      </c>
      <c r="G109" s="18">
        <v>400</v>
      </c>
      <c r="H109" s="18">
        <f t="shared" si="3"/>
        <v>668</v>
      </c>
      <c r="I109" s="30"/>
      <c r="J109" s="30"/>
    </row>
    <row r="110" customFormat="1" spans="1:10">
      <c r="A110" s="22"/>
      <c r="B110" s="22">
        <v>3633</v>
      </c>
      <c r="C110" s="22">
        <v>6.58</v>
      </c>
      <c r="D110" s="19">
        <v>0</v>
      </c>
      <c r="E110" s="18">
        <f t="shared" si="2"/>
        <v>6.58</v>
      </c>
      <c r="F110" s="18" t="s">
        <v>97</v>
      </c>
      <c r="G110" s="18">
        <v>300</v>
      </c>
      <c r="H110" s="18">
        <f t="shared" si="3"/>
        <v>1974</v>
      </c>
      <c r="I110" s="30"/>
      <c r="J110" s="30"/>
    </row>
    <row r="111" customFormat="1" spans="1:10">
      <c r="A111" s="22"/>
      <c r="B111" s="22">
        <v>3634</v>
      </c>
      <c r="C111" s="22">
        <v>7.23</v>
      </c>
      <c r="D111" s="19">
        <v>0</v>
      </c>
      <c r="E111" s="18">
        <f t="shared" si="2"/>
        <v>7.23</v>
      </c>
      <c r="F111" s="18" t="s">
        <v>97</v>
      </c>
      <c r="G111" s="18">
        <v>300</v>
      </c>
      <c r="H111" s="18">
        <f t="shared" si="3"/>
        <v>2169</v>
      </c>
      <c r="I111" s="30"/>
      <c r="J111" s="30"/>
    </row>
    <row r="112" customFormat="1" spans="1:10">
      <c r="A112" s="22"/>
      <c r="B112" s="22">
        <v>3636</v>
      </c>
      <c r="C112" s="22">
        <v>13.51</v>
      </c>
      <c r="D112" s="19">
        <v>0.37</v>
      </c>
      <c r="E112" s="18">
        <f t="shared" si="2"/>
        <v>13.14</v>
      </c>
      <c r="F112" s="18" t="s">
        <v>97</v>
      </c>
      <c r="G112" s="18">
        <v>300</v>
      </c>
      <c r="H112" s="18">
        <f t="shared" si="3"/>
        <v>3942</v>
      </c>
      <c r="I112" s="30"/>
      <c r="J112" s="30"/>
    </row>
    <row r="113" customFormat="1" spans="1:10">
      <c r="A113" s="22"/>
      <c r="B113" s="22">
        <v>3652</v>
      </c>
      <c r="C113" s="22">
        <v>4.85</v>
      </c>
      <c r="D113" s="19">
        <v>0</v>
      </c>
      <c r="E113" s="18">
        <f t="shared" si="2"/>
        <v>4.85</v>
      </c>
      <c r="F113" s="18" t="s">
        <v>97</v>
      </c>
      <c r="G113" s="18">
        <v>300</v>
      </c>
      <c r="H113" s="18">
        <f t="shared" si="3"/>
        <v>1455</v>
      </c>
      <c r="I113" s="30"/>
      <c r="J113" s="30"/>
    </row>
    <row r="114" customFormat="1" spans="1:10">
      <c r="A114" s="22"/>
      <c r="B114" s="22">
        <v>3662</v>
      </c>
      <c r="C114" s="22">
        <v>1.54</v>
      </c>
      <c r="D114" s="19">
        <v>0</v>
      </c>
      <c r="E114" s="18">
        <f t="shared" si="2"/>
        <v>1.54</v>
      </c>
      <c r="F114" s="18" t="s">
        <v>97</v>
      </c>
      <c r="G114" s="18">
        <v>300</v>
      </c>
      <c r="H114" s="18">
        <f t="shared" si="3"/>
        <v>462</v>
      </c>
      <c r="I114" s="30"/>
      <c r="J114" s="30"/>
    </row>
    <row r="115" customFormat="1" spans="1:10">
      <c r="A115" s="22"/>
      <c r="B115" s="22">
        <v>3675</v>
      </c>
      <c r="C115" s="22">
        <v>0.92</v>
      </c>
      <c r="D115" s="19">
        <v>0.07</v>
      </c>
      <c r="E115" s="18">
        <f t="shared" si="2"/>
        <v>0.85</v>
      </c>
      <c r="F115" s="18">
        <v>0</v>
      </c>
      <c r="G115" s="18"/>
      <c r="H115" s="18">
        <f t="shared" si="3"/>
        <v>0</v>
      </c>
      <c r="I115" s="30"/>
      <c r="J115" s="30"/>
    </row>
    <row r="116" customFormat="1" spans="1:10">
      <c r="A116" s="22"/>
      <c r="B116" s="22">
        <v>4409</v>
      </c>
      <c r="C116" s="22">
        <v>4.61</v>
      </c>
      <c r="D116" s="19">
        <v>0</v>
      </c>
      <c r="E116" s="18">
        <f t="shared" si="2"/>
        <v>4.61</v>
      </c>
      <c r="F116" s="18" t="s">
        <v>97</v>
      </c>
      <c r="G116" s="18">
        <v>300</v>
      </c>
      <c r="H116" s="18">
        <f t="shared" si="3"/>
        <v>1383</v>
      </c>
      <c r="I116" s="30"/>
      <c r="J116" s="30"/>
    </row>
    <row r="117" customFormat="1" spans="1:10">
      <c r="A117" s="22"/>
      <c r="B117" s="22">
        <v>4487</v>
      </c>
      <c r="C117" s="22">
        <v>8</v>
      </c>
      <c r="D117" s="19">
        <v>0.26</v>
      </c>
      <c r="E117" s="18">
        <f t="shared" si="2"/>
        <v>7.74</v>
      </c>
      <c r="F117" s="18" t="s">
        <v>93</v>
      </c>
      <c r="G117" s="18">
        <v>400</v>
      </c>
      <c r="H117" s="18">
        <f t="shared" si="3"/>
        <v>3096</v>
      </c>
      <c r="I117" s="30"/>
      <c r="J117" s="30"/>
    </row>
    <row r="118" customFormat="1" spans="1:10">
      <c r="A118" s="22"/>
      <c r="B118" s="22">
        <v>4633</v>
      </c>
      <c r="C118" s="22">
        <v>1.4</v>
      </c>
      <c r="D118" s="19">
        <v>0</v>
      </c>
      <c r="E118" s="18">
        <f t="shared" si="2"/>
        <v>1.4</v>
      </c>
      <c r="F118" s="18">
        <v>0</v>
      </c>
      <c r="G118" s="18"/>
      <c r="H118" s="18">
        <f t="shared" si="3"/>
        <v>0</v>
      </c>
      <c r="I118" s="30"/>
      <c r="J118" s="30"/>
    </row>
    <row r="119" customFormat="1" spans="1:10">
      <c r="A119" s="22"/>
      <c r="B119" s="22">
        <v>4656</v>
      </c>
      <c r="C119" s="22">
        <v>3.98</v>
      </c>
      <c r="D119" s="19">
        <v>0</v>
      </c>
      <c r="E119" s="18">
        <f t="shared" si="2"/>
        <v>3.98</v>
      </c>
      <c r="F119" s="18" t="s">
        <v>97</v>
      </c>
      <c r="G119" s="18">
        <v>300</v>
      </c>
      <c r="H119" s="18">
        <f t="shared" si="3"/>
        <v>1194</v>
      </c>
      <c r="I119" s="30"/>
      <c r="J119" s="30"/>
    </row>
    <row r="120" customFormat="1" spans="1:10">
      <c r="A120" s="22"/>
      <c r="B120" s="22">
        <v>4730</v>
      </c>
      <c r="C120" s="22">
        <v>2.67</v>
      </c>
      <c r="D120" s="19">
        <v>0</v>
      </c>
      <c r="E120" s="18">
        <f t="shared" si="2"/>
        <v>2.67</v>
      </c>
      <c r="F120" s="18" t="s">
        <v>97</v>
      </c>
      <c r="G120" s="18">
        <v>300</v>
      </c>
      <c r="H120" s="18">
        <f t="shared" si="3"/>
        <v>801</v>
      </c>
      <c r="I120" s="30"/>
      <c r="J120" s="30"/>
    </row>
    <row r="121" customFormat="1" spans="1:10">
      <c r="A121" s="22"/>
      <c r="B121" s="22">
        <v>4889</v>
      </c>
      <c r="C121" s="22">
        <v>5.34</v>
      </c>
      <c r="D121" s="19">
        <v>0</v>
      </c>
      <c r="E121" s="18">
        <f t="shared" si="2"/>
        <v>5.34</v>
      </c>
      <c r="F121" s="18" t="s">
        <v>97</v>
      </c>
      <c r="G121" s="18">
        <v>300</v>
      </c>
      <c r="H121" s="18">
        <f t="shared" si="3"/>
        <v>1602</v>
      </c>
      <c r="I121" s="30"/>
      <c r="J121" s="30"/>
    </row>
    <row r="122" customFormat="1" spans="1:10">
      <c r="A122" s="22"/>
      <c r="B122" s="22">
        <v>4890</v>
      </c>
      <c r="C122" s="22">
        <v>11.5</v>
      </c>
      <c r="D122" s="19">
        <v>0.52</v>
      </c>
      <c r="E122" s="18">
        <f t="shared" si="2"/>
        <v>10.98</v>
      </c>
      <c r="F122" s="18" t="s">
        <v>93</v>
      </c>
      <c r="G122" s="18">
        <v>400</v>
      </c>
      <c r="H122" s="18">
        <f t="shared" si="3"/>
        <v>4392</v>
      </c>
      <c r="I122" s="30"/>
      <c r="J122" s="30"/>
    </row>
    <row r="123" customFormat="1" spans="1:10">
      <c r="A123" s="22"/>
      <c r="B123" s="22">
        <v>4973</v>
      </c>
      <c r="C123" s="22">
        <v>1.83</v>
      </c>
      <c r="D123" s="19">
        <v>0</v>
      </c>
      <c r="E123" s="18">
        <f t="shared" si="2"/>
        <v>1.83</v>
      </c>
      <c r="F123" s="18" t="s">
        <v>97</v>
      </c>
      <c r="G123" s="18">
        <v>300</v>
      </c>
      <c r="H123" s="18">
        <f t="shared" si="3"/>
        <v>549</v>
      </c>
      <c r="I123" s="30"/>
      <c r="J123" s="30"/>
    </row>
    <row r="124" customFormat="1" spans="1:10">
      <c r="A124" s="22"/>
      <c r="B124" s="22">
        <v>5166</v>
      </c>
      <c r="C124" s="22">
        <v>6.73</v>
      </c>
      <c r="D124" s="19">
        <v>0</v>
      </c>
      <c r="E124" s="18">
        <f t="shared" si="2"/>
        <v>6.73</v>
      </c>
      <c r="F124" s="18" t="s">
        <v>93</v>
      </c>
      <c r="G124" s="18">
        <v>400</v>
      </c>
      <c r="H124" s="18">
        <f t="shared" si="3"/>
        <v>2692</v>
      </c>
      <c r="I124" s="30"/>
      <c r="J124" s="30"/>
    </row>
    <row r="125" customFormat="1" spans="1:10">
      <c r="A125" s="22"/>
      <c r="B125" s="22">
        <v>5167</v>
      </c>
      <c r="C125" s="22">
        <v>4.14</v>
      </c>
      <c r="D125" s="19">
        <v>0</v>
      </c>
      <c r="E125" s="18">
        <f t="shared" si="2"/>
        <v>4.14</v>
      </c>
      <c r="F125" s="18" t="s">
        <v>117</v>
      </c>
      <c r="G125" s="18">
        <v>200</v>
      </c>
      <c r="H125" s="18">
        <f t="shared" si="3"/>
        <v>828</v>
      </c>
      <c r="I125" s="30"/>
      <c r="J125" s="30"/>
    </row>
    <row r="126" customFormat="1" spans="1:10">
      <c r="A126" s="22"/>
      <c r="B126" s="22">
        <v>5183</v>
      </c>
      <c r="C126" s="22">
        <v>5.32</v>
      </c>
      <c r="D126" s="19">
        <v>0.16</v>
      </c>
      <c r="E126" s="18">
        <f t="shared" si="2"/>
        <v>5.16</v>
      </c>
      <c r="F126" s="18" t="s">
        <v>97</v>
      </c>
      <c r="G126" s="18">
        <v>300</v>
      </c>
      <c r="H126" s="18">
        <f t="shared" si="3"/>
        <v>1548</v>
      </c>
      <c r="I126" s="30"/>
      <c r="J126" s="30"/>
    </row>
    <row r="127" customFormat="1" spans="1:10">
      <c r="A127" s="22"/>
      <c r="B127" s="22">
        <v>5346</v>
      </c>
      <c r="C127" s="22">
        <v>2.54</v>
      </c>
      <c r="D127" s="19">
        <v>0</v>
      </c>
      <c r="E127" s="18">
        <f t="shared" si="2"/>
        <v>2.54</v>
      </c>
      <c r="F127" s="18" t="s">
        <v>97</v>
      </c>
      <c r="G127" s="18">
        <v>300</v>
      </c>
      <c r="H127" s="18">
        <f t="shared" si="3"/>
        <v>762</v>
      </c>
      <c r="I127" s="30"/>
      <c r="J127" s="30"/>
    </row>
    <row r="128" customFormat="1" spans="1:10">
      <c r="A128" s="22"/>
      <c r="B128" s="22">
        <v>5347</v>
      </c>
      <c r="C128" s="22">
        <v>1.44</v>
      </c>
      <c r="D128" s="19">
        <v>0.12</v>
      </c>
      <c r="E128" s="18">
        <f t="shared" si="2"/>
        <v>1.32</v>
      </c>
      <c r="F128" s="18" t="s">
        <v>97</v>
      </c>
      <c r="G128" s="18">
        <v>300</v>
      </c>
      <c r="H128" s="18">
        <f t="shared" si="3"/>
        <v>396</v>
      </c>
      <c r="I128" s="30"/>
      <c r="J128" s="30"/>
    </row>
    <row r="129" customFormat="1" spans="1:10">
      <c r="A129" s="22"/>
      <c r="B129" s="22">
        <v>5348</v>
      </c>
      <c r="C129" s="22">
        <v>0.64</v>
      </c>
      <c r="D129" s="19">
        <v>0</v>
      </c>
      <c r="E129" s="18">
        <f t="shared" si="2"/>
        <v>0.64</v>
      </c>
      <c r="F129" s="18" t="s">
        <v>97</v>
      </c>
      <c r="G129" s="18">
        <v>300</v>
      </c>
      <c r="H129" s="18">
        <f t="shared" si="3"/>
        <v>192</v>
      </c>
      <c r="I129" s="30"/>
      <c r="J129" s="30"/>
    </row>
    <row r="130" customFormat="1" spans="1:10">
      <c r="A130" s="22"/>
      <c r="B130" s="22">
        <v>5349</v>
      </c>
      <c r="C130" s="22">
        <v>6.63</v>
      </c>
      <c r="D130" s="19">
        <v>0.07</v>
      </c>
      <c r="E130" s="18">
        <f t="shared" si="2"/>
        <v>6.56</v>
      </c>
      <c r="F130" s="18" t="s">
        <v>97</v>
      </c>
      <c r="G130" s="18">
        <v>300</v>
      </c>
      <c r="H130" s="18">
        <f t="shared" si="3"/>
        <v>1968</v>
      </c>
      <c r="I130" s="30"/>
      <c r="J130" s="30"/>
    </row>
    <row r="131" customFormat="1" spans="1:10">
      <c r="A131" s="22"/>
      <c r="B131" s="22">
        <v>5356</v>
      </c>
      <c r="C131" s="22">
        <v>4.55</v>
      </c>
      <c r="D131" s="19">
        <v>2.21</v>
      </c>
      <c r="E131" s="18">
        <f t="shared" si="2"/>
        <v>2.34</v>
      </c>
      <c r="F131" s="18" t="s">
        <v>97</v>
      </c>
      <c r="G131" s="18">
        <v>300</v>
      </c>
      <c r="H131" s="18">
        <f t="shared" si="3"/>
        <v>702</v>
      </c>
      <c r="I131" s="30"/>
      <c r="J131" s="30"/>
    </row>
    <row r="132" customFormat="1" spans="1:10">
      <c r="A132" s="22"/>
      <c r="B132" s="22">
        <v>5357</v>
      </c>
      <c r="C132" s="22">
        <v>1.29</v>
      </c>
      <c r="D132" s="19">
        <v>0</v>
      </c>
      <c r="E132" s="18">
        <f t="shared" si="2"/>
        <v>1.29</v>
      </c>
      <c r="F132" s="18" t="s">
        <v>97</v>
      </c>
      <c r="G132" s="18">
        <v>300</v>
      </c>
      <c r="H132" s="18">
        <f t="shared" si="3"/>
        <v>387</v>
      </c>
      <c r="I132" s="30"/>
      <c r="J132" s="30"/>
    </row>
    <row r="133" customFormat="1" spans="1:10">
      <c r="A133" s="22" t="s">
        <v>18</v>
      </c>
      <c r="B133" s="22"/>
      <c r="C133" s="22">
        <v>51.375</v>
      </c>
      <c r="D133" s="19"/>
      <c r="E133" s="18"/>
      <c r="F133" s="18"/>
      <c r="G133" s="18"/>
      <c r="H133" s="18">
        <f t="shared" si="3"/>
        <v>0</v>
      </c>
      <c r="I133" s="30"/>
      <c r="J133" s="30"/>
    </row>
    <row r="134" customFormat="1" spans="1:10">
      <c r="A134" s="22"/>
      <c r="B134" s="22">
        <v>1</v>
      </c>
      <c r="C134" s="22">
        <v>0.28</v>
      </c>
      <c r="D134" s="19">
        <v>0</v>
      </c>
      <c r="E134" s="18">
        <f t="shared" ref="E133:E196" si="4">C134-D134</f>
        <v>0.28</v>
      </c>
      <c r="F134" s="18">
        <v>0</v>
      </c>
      <c r="G134" s="18"/>
      <c r="H134" s="18">
        <f t="shared" ref="H134:H197" si="5">E134*G134</f>
        <v>0</v>
      </c>
      <c r="I134" s="30"/>
      <c r="J134" s="30"/>
    </row>
    <row r="135" customFormat="1" spans="1:10">
      <c r="A135" s="22"/>
      <c r="B135" s="22">
        <v>4858</v>
      </c>
      <c r="C135" s="22">
        <v>1.53</v>
      </c>
      <c r="D135" s="19">
        <v>0</v>
      </c>
      <c r="E135" s="18">
        <f t="shared" si="4"/>
        <v>1.53</v>
      </c>
      <c r="F135" s="18" t="s">
        <v>97</v>
      </c>
      <c r="G135" s="18">
        <v>300</v>
      </c>
      <c r="H135" s="18">
        <f t="shared" si="5"/>
        <v>459</v>
      </c>
      <c r="I135" s="30"/>
      <c r="J135" s="30"/>
    </row>
    <row r="136" customFormat="1" spans="1:10">
      <c r="A136" s="22"/>
      <c r="B136" s="22">
        <v>4906</v>
      </c>
      <c r="C136" s="22">
        <v>1.98</v>
      </c>
      <c r="D136" s="19">
        <v>0</v>
      </c>
      <c r="E136" s="18">
        <f t="shared" si="4"/>
        <v>1.98</v>
      </c>
      <c r="F136" s="18" t="s">
        <v>97</v>
      </c>
      <c r="G136" s="18">
        <v>300</v>
      </c>
      <c r="H136" s="18">
        <f t="shared" si="5"/>
        <v>594</v>
      </c>
      <c r="I136" s="30"/>
      <c r="J136" s="30"/>
    </row>
    <row r="137" customFormat="1" spans="1:10">
      <c r="A137" s="22"/>
      <c r="B137" s="22">
        <v>4948</v>
      </c>
      <c r="C137" s="22">
        <v>4.37</v>
      </c>
      <c r="D137" s="19">
        <v>0</v>
      </c>
      <c r="E137" s="18">
        <f t="shared" si="4"/>
        <v>4.37</v>
      </c>
      <c r="F137" s="18" t="s">
        <v>93</v>
      </c>
      <c r="G137" s="18">
        <v>400</v>
      </c>
      <c r="H137" s="18">
        <f t="shared" si="5"/>
        <v>1748</v>
      </c>
      <c r="I137" s="30"/>
      <c r="J137" s="30"/>
    </row>
    <row r="138" customFormat="1" spans="1:10">
      <c r="A138" s="22"/>
      <c r="B138" s="22">
        <v>5001</v>
      </c>
      <c r="C138" s="22">
        <v>5.42</v>
      </c>
      <c r="D138" s="19">
        <v>0</v>
      </c>
      <c r="E138" s="18">
        <f t="shared" si="4"/>
        <v>5.42</v>
      </c>
      <c r="F138" s="18" t="s">
        <v>97</v>
      </c>
      <c r="G138" s="18">
        <v>300</v>
      </c>
      <c r="H138" s="18">
        <f t="shared" si="5"/>
        <v>1626</v>
      </c>
      <c r="I138" s="30"/>
      <c r="J138" s="30"/>
    </row>
    <row r="139" customFormat="1" spans="1:10">
      <c r="A139" s="22"/>
      <c r="B139" s="22">
        <v>5067</v>
      </c>
      <c r="C139" s="22">
        <v>7.29</v>
      </c>
      <c r="D139" s="19">
        <v>0</v>
      </c>
      <c r="E139" s="18">
        <f t="shared" si="4"/>
        <v>7.29</v>
      </c>
      <c r="F139" s="18" t="s">
        <v>93</v>
      </c>
      <c r="G139" s="18">
        <v>400</v>
      </c>
      <c r="H139" s="18">
        <f t="shared" si="5"/>
        <v>2916</v>
      </c>
      <c r="I139" s="30"/>
      <c r="J139" s="30"/>
    </row>
    <row r="140" customFormat="1" spans="1:10">
      <c r="A140" s="22"/>
      <c r="B140" s="22">
        <v>5081</v>
      </c>
      <c r="C140" s="22">
        <v>0.01</v>
      </c>
      <c r="D140" s="19">
        <v>0</v>
      </c>
      <c r="E140" s="18">
        <f t="shared" si="4"/>
        <v>0.01</v>
      </c>
      <c r="F140" s="18">
        <v>0</v>
      </c>
      <c r="G140" s="18"/>
      <c r="H140" s="18">
        <f t="shared" si="5"/>
        <v>0</v>
      </c>
      <c r="I140" s="30"/>
      <c r="J140" s="30"/>
    </row>
    <row r="141" customFormat="1" spans="1:8">
      <c r="A141" s="22"/>
      <c r="B141" s="22">
        <v>5098</v>
      </c>
      <c r="C141" s="22">
        <v>0.005</v>
      </c>
      <c r="D141" s="19">
        <v>0</v>
      </c>
      <c r="E141" s="18">
        <f t="shared" si="4"/>
        <v>0.005</v>
      </c>
      <c r="F141" s="18">
        <v>0</v>
      </c>
      <c r="G141" s="18"/>
      <c r="H141" s="18">
        <f t="shared" si="5"/>
        <v>0</v>
      </c>
    </row>
    <row r="142" customFormat="1" spans="1:8">
      <c r="A142" s="22"/>
      <c r="B142" s="22">
        <v>5300</v>
      </c>
      <c r="C142" s="22">
        <v>4.67</v>
      </c>
      <c r="D142" s="19">
        <v>0</v>
      </c>
      <c r="E142" s="18">
        <f t="shared" si="4"/>
        <v>4.67</v>
      </c>
      <c r="F142" s="18" t="s">
        <v>117</v>
      </c>
      <c r="G142" s="18">
        <v>200</v>
      </c>
      <c r="H142" s="18">
        <f t="shared" si="5"/>
        <v>934</v>
      </c>
    </row>
    <row r="143" customFormat="1" spans="1:8">
      <c r="A143" s="22"/>
      <c r="B143" s="22">
        <v>5301</v>
      </c>
      <c r="C143" s="22">
        <v>10.44</v>
      </c>
      <c r="D143" s="19">
        <v>0</v>
      </c>
      <c r="E143" s="18">
        <f t="shared" si="4"/>
        <v>10.44</v>
      </c>
      <c r="F143" s="18" t="s">
        <v>117</v>
      </c>
      <c r="G143" s="18">
        <v>200</v>
      </c>
      <c r="H143" s="18">
        <f t="shared" si="5"/>
        <v>2088</v>
      </c>
    </row>
    <row r="144" customFormat="1" spans="1:8">
      <c r="A144" s="22"/>
      <c r="B144" s="22">
        <v>5309</v>
      </c>
      <c r="C144" s="22">
        <v>0.34</v>
      </c>
      <c r="D144" s="19">
        <v>0</v>
      </c>
      <c r="E144" s="18">
        <f t="shared" si="4"/>
        <v>0.34</v>
      </c>
      <c r="F144" s="18">
        <v>0</v>
      </c>
      <c r="G144" s="18"/>
      <c r="H144" s="18">
        <f t="shared" si="5"/>
        <v>0</v>
      </c>
    </row>
    <row r="145" customFormat="1" spans="1:8">
      <c r="A145" s="22"/>
      <c r="B145" s="22">
        <v>5329</v>
      </c>
      <c r="C145" s="22">
        <v>11.24</v>
      </c>
      <c r="D145" s="19">
        <v>0.15</v>
      </c>
      <c r="E145" s="18">
        <f t="shared" si="4"/>
        <v>11.09</v>
      </c>
      <c r="F145" s="18" t="s">
        <v>97</v>
      </c>
      <c r="G145" s="18">
        <v>300</v>
      </c>
      <c r="H145" s="18">
        <f t="shared" si="5"/>
        <v>3327</v>
      </c>
    </row>
    <row r="146" customFormat="1" spans="1:8">
      <c r="A146" s="22"/>
      <c r="B146" s="22">
        <v>5330</v>
      </c>
      <c r="C146" s="22">
        <v>0.68</v>
      </c>
      <c r="D146" s="19">
        <v>0</v>
      </c>
      <c r="E146" s="18">
        <f t="shared" si="4"/>
        <v>0.68</v>
      </c>
      <c r="F146" s="18" t="s">
        <v>97</v>
      </c>
      <c r="G146" s="18">
        <v>300</v>
      </c>
      <c r="H146" s="18">
        <f t="shared" si="5"/>
        <v>204</v>
      </c>
    </row>
    <row r="147" customFormat="1" spans="1:8">
      <c r="A147" s="22"/>
      <c r="B147" s="22">
        <v>5331</v>
      </c>
      <c r="C147" s="22">
        <v>3.12</v>
      </c>
      <c r="D147" s="19">
        <v>0</v>
      </c>
      <c r="E147" s="18">
        <f t="shared" si="4"/>
        <v>3.12</v>
      </c>
      <c r="F147" s="18" t="s">
        <v>97</v>
      </c>
      <c r="G147" s="18">
        <v>300</v>
      </c>
      <c r="H147" s="18">
        <f t="shared" si="5"/>
        <v>936</v>
      </c>
    </row>
    <row r="148" spans="1:8">
      <c r="A148" s="22" t="s">
        <v>19</v>
      </c>
      <c r="B148" s="22"/>
      <c r="C148" s="22">
        <v>111.12</v>
      </c>
      <c r="D148" s="19"/>
      <c r="E148" s="18"/>
      <c r="F148" s="18"/>
      <c r="G148" s="18"/>
      <c r="H148" s="18">
        <f t="shared" si="5"/>
        <v>0</v>
      </c>
    </row>
    <row r="149" spans="1:8">
      <c r="A149" s="22"/>
      <c r="B149" s="22">
        <v>118</v>
      </c>
      <c r="C149" s="22">
        <v>5.01</v>
      </c>
      <c r="D149" s="19">
        <v>0.59</v>
      </c>
      <c r="E149" s="18">
        <f t="shared" si="4"/>
        <v>4.42</v>
      </c>
      <c r="F149" s="18" t="s">
        <v>97</v>
      </c>
      <c r="G149" s="18">
        <v>300</v>
      </c>
      <c r="H149" s="18">
        <f t="shared" si="5"/>
        <v>1326</v>
      </c>
    </row>
    <row r="150" spans="1:8">
      <c r="A150" s="22"/>
      <c r="B150" s="22">
        <v>135</v>
      </c>
      <c r="C150" s="22">
        <v>16.13</v>
      </c>
      <c r="D150" s="19">
        <v>0.3</v>
      </c>
      <c r="E150" s="18">
        <f t="shared" si="4"/>
        <v>15.83</v>
      </c>
      <c r="F150" s="18" t="s">
        <v>93</v>
      </c>
      <c r="G150" s="18">
        <v>400</v>
      </c>
      <c r="H150" s="18">
        <f t="shared" si="5"/>
        <v>6332</v>
      </c>
    </row>
    <row r="151" spans="1:8">
      <c r="A151" s="22"/>
      <c r="B151" s="22">
        <v>136</v>
      </c>
      <c r="C151" s="22">
        <v>6.8</v>
      </c>
      <c r="D151" s="19">
        <v>0.18</v>
      </c>
      <c r="E151" s="18">
        <f t="shared" si="4"/>
        <v>6.62</v>
      </c>
      <c r="F151" s="18" t="s">
        <v>97</v>
      </c>
      <c r="G151" s="18">
        <v>300</v>
      </c>
      <c r="H151" s="18">
        <f t="shared" si="5"/>
        <v>1986</v>
      </c>
    </row>
    <row r="152" spans="1:8">
      <c r="A152" s="22"/>
      <c r="B152" s="31">
        <v>144</v>
      </c>
      <c r="C152" s="31">
        <v>13.5</v>
      </c>
      <c r="D152" s="32">
        <v>3.71</v>
      </c>
      <c r="E152" s="33">
        <f t="shared" si="4"/>
        <v>9.79</v>
      </c>
      <c r="F152" s="33" t="s">
        <v>97</v>
      </c>
      <c r="G152" s="18">
        <v>300</v>
      </c>
      <c r="H152" s="33">
        <f t="shared" si="5"/>
        <v>2937</v>
      </c>
    </row>
    <row r="153" spans="1:8">
      <c r="A153" s="22"/>
      <c r="B153" s="22">
        <v>211</v>
      </c>
      <c r="C153" s="22">
        <v>1.57</v>
      </c>
      <c r="D153" s="19">
        <v>0</v>
      </c>
      <c r="E153" s="18">
        <f t="shared" si="4"/>
        <v>1.57</v>
      </c>
      <c r="F153" s="18">
        <v>0</v>
      </c>
      <c r="G153" s="18"/>
      <c r="H153" s="18">
        <f t="shared" si="5"/>
        <v>0</v>
      </c>
    </row>
    <row r="154" spans="1:8">
      <c r="A154" s="22"/>
      <c r="B154" s="22">
        <v>1152</v>
      </c>
      <c r="C154" s="22">
        <v>4.66</v>
      </c>
      <c r="D154" s="19">
        <v>0</v>
      </c>
      <c r="E154" s="18">
        <f t="shared" si="4"/>
        <v>4.66</v>
      </c>
      <c r="F154" s="18" t="s">
        <v>93</v>
      </c>
      <c r="G154" s="18">
        <v>400</v>
      </c>
      <c r="H154" s="18">
        <f t="shared" si="5"/>
        <v>1864</v>
      </c>
    </row>
    <row r="155" spans="1:8">
      <c r="A155" s="22"/>
      <c r="B155" s="22">
        <v>2378</v>
      </c>
      <c r="C155" s="22">
        <v>21.31</v>
      </c>
      <c r="D155" s="19">
        <v>0.21</v>
      </c>
      <c r="E155" s="18">
        <f t="shared" si="4"/>
        <v>21.1</v>
      </c>
      <c r="F155" s="18" t="s">
        <v>93</v>
      </c>
      <c r="G155" s="18">
        <v>400</v>
      </c>
      <c r="H155" s="18">
        <f t="shared" si="5"/>
        <v>8440</v>
      </c>
    </row>
    <row r="156" spans="1:8">
      <c r="A156" s="22"/>
      <c r="B156" s="22">
        <v>4302</v>
      </c>
      <c r="C156" s="22">
        <v>9.87</v>
      </c>
      <c r="D156" s="19">
        <v>0.36</v>
      </c>
      <c r="E156" s="18">
        <f t="shared" si="4"/>
        <v>9.51</v>
      </c>
      <c r="F156" s="18" t="s">
        <v>97</v>
      </c>
      <c r="G156" s="18">
        <v>300</v>
      </c>
      <c r="H156" s="18">
        <f t="shared" si="5"/>
        <v>2853</v>
      </c>
    </row>
    <row r="157" spans="1:8">
      <c r="A157" s="22"/>
      <c r="B157" s="22">
        <v>4640</v>
      </c>
      <c r="C157" s="22">
        <v>10.2</v>
      </c>
      <c r="D157" s="19">
        <v>0.32</v>
      </c>
      <c r="E157" s="18">
        <f t="shared" si="4"/>
        <v>9.88</v>
      </c>
      <c r="F157" s="18" t="s">
        <v>97</v>
      </c>
      <c r="G157" s="18">
        <v>300</v>
      </c>
      <c r="H157" s="18">
        <f t="shared" si="5"/>
        <v>2964</v>
      </c>
    </row>
    <row r="158" spans="1:8">
      <c r="A158" s="22"/>
      <c r="B158" s="22">
        <v>4641</v>
      </c>
      <c r="C158" s="22">
        <v>1.8</v>
      </c>
      <c r="D158" s="19">
        <v>0</v>
      </c>
      <c r="E158" s="18">
        <f t="shared" si="4"/>
        <v>1.8</v>
      </c>
      <c r="F158" s="18">
        <v>0</v>
      </c>
      <c r="G158" s="18"/>
      <c r="H158" s="18">
        <f t="shared" si="5"/>
        <v>0</v>
      </c>
    </row>
    <row r="159" spans="1:8">
      <c r="A159" s="22"/>
      <c r="B159" s="22">
        <v>5174</v>
      </c>
      <c r="C159" s="22">
        <v>3.78</v>
      </c>
      <c r="D159" s="19">
        <v>0.37</v>
      </c>
      <c r="E159" s="18">
        <f t="shared" si="4"/>
        <v>3.41</v>
      </c>
      <c r="F159" s="18" t="s">
        <v>97</v>
      </c>
      <c r="G159" s="18">
        <v>300</v>
      </c>
      <c r="H159" s="18">
        <f t="shared" si="5"/>
        <v>1023</v>
      </c>
    </row>
    <row r="160" spans="1:8">
      <c r="A160" s="22"/>
      <c r="B160" s="22">
        <v>5188</v>
      </c>
      <c r="C160" s="22">
        <v>6.79</v>
      </c>
      <c r="D160" s="19">
        <v>0</v>
      </c>
      <c r="E160" s="18">
        <f t="shared" si="4"/>
        <v>6.79</v>
      </c>
      <c r="F160" s="18" t="s">
        <v>97</v>
      </c>
      <c r="G160" s="18">
        <v>300</v>
      </c>
      <c r="H160" s="18">
        <f t="shared" si="5"/>
        <v>2037</v>
      </c>
    </row>
    <row r="161" spans="1:8">
      <c r="A161" s="22"/>
      <c r="B161" s="22">
        <v>5196</v>
      </c>
      <c r="C161" s="22">
        <v>5.98</v>
      </c>
      <c r="D161" s="19">
        <v>0.3</v>
      </c>
      <c r="E161" s="18">
        <f t="shared" si="4"/>
        <v>5.68</v>
      </c>
      <c r="F161" s="18" t="s">
        <v>117</v>
      </c>
      <c r="G161" s="18">
        <v>200</v>
      </c>
      <c r="H161" s="18">
        <f t="shared" si="5"/>
        <v>1136</v>
      </c>
    </row>
    <row r="162" spans="1:8">
      <c r="A162" s="22"/>
      <c r="B162" s="22">
        <v>5206</v>
      </c>
      <c r="C162" s="22">
        <v>0.94</v>
      </c>
      <c r="D162" s="19">
        <v>0</v>
      </c>
      <c r="E162" s="18">
        <f t="shared" si="4"/>
        <v>0.94</v>
      </c>
      <c r="F162" s="18">
        <v>0</v>
      </c>
      <c r="G162" s="18"/>
      <c r="H162" s="18">
        <f t="shared" si="5"/>
        <v>0</v>
      </c>
    </row>
    <row r="163" spans="1:8">
      <c r="A163" s="22"/>
      <c r="B163" s="22">
        <v>5207</v>
      </c>
      <c r="C163" s="22">
        <v>1.79</v>
      </c>
      <c r="D163" s="19">
        <v>0</v>
      </c>
      <c r="E163" s="18">
        <f t="shared" si="4"/>
        <v>1.79</v>
      </c>
      <c r="F163" s="18" t="s">
        <v>97</v>
      </c>
      <c r="G163" s="18">
        <v>300</v>
      </c>
      <c r="H163" s="18">
        <f t="shared" si="5"/>
        <v>537</v>
      </c>
    </row>
    <row r="164" spans="1:8">
      <c r="A164" s="22"/>
      <c r="B164" s="22">
        <v>5293</v>
      </c>
      <c r="C164" s="22">
        <v>0.99</v>
      </c>
      <c r="D164" s="19">
        <v>0</v>
      </c>
      <c r="E164" s="18">
        <f t="shared" si="4"/>
        <v>0.99</v>
      </c>
      <c r="F164" s="18">
        <v>0</v>
      </c>
      <c r="G164" s="18"/>
      <c r="H164" s="18">
        <f t="shared" si="5"/>
        <v>0</v>
      </c>
    </row>
    <row r="165" spans="1:8">
      <c r="A165" s="22" t="s">
        <v>20</v>
      </c>
      <c r="B165" s="22"/>
      <c r="C165" s="22">
        <v>128.19</v>
      </c>
      <c r="D165" s="19"/>
      <c r="E165" s="18"/>
      <c r="F165" s="18"/>
      <c r="G165" s="18"/>
      <c r="H165" s="18">
        <f t="shared" si="5"/>
        <v>0</v>
      </c>
    </row>
    <row r="166" spans="1:8">
      <c r="A166" s="22"/>
      <c r="B166" s="22">
        <v>1</v>
      </c>
      <c r="C166" s="22">
        <v>0.44</v>
      </c>
      <c r="D166" s="19">
        <v>0</v>
      </c>
      <c r="E166" s="18">
        <f t="shared" si="4"/>
        <v>0.44</v>
      </c>
      <c r="F166" s="18">
        <v>0</v>
      </c>
      <c r="G166" s="18"/>
      <c r="H166" s="18">
        <f t="shared" si="5"/>
        <v>0</v>
      </c>
    </row>
    <row r="167" spans="1:8">
      <c r="A167" s="22"/>
      <c r="B167" s="22">
        <v>799</v>
      </c>
      <c r="C167" s="22">
        <v>17.93</v>
      </c>
      <c r="D167" s="19">
        <v>0</v>
      </c>
      <c r="E167" s="18">
        <f t="shared" si="4"/>
        <v>17.93</v>
      </c>
      <c r="F167" s="18" t="s">
        <v>93</v>
      </c>
      <c r="G167" s="18">
        <v>400</v>
      </c>
      <c r="H167" s="18">
        <f t="shared" si="5"/>
        <v>7172</v>
      </c>
    </row>
    <row r="168" spans="1:8">
      <c r="A168" s="22"/>
      <c r="B168" s="22">
        <v>3250</v>
      </c>
      <c r="C168" s="22">
        <v>3.17</v>
      </c>
      <c r="D168" s="19">
        <v>0</v>
      </c>
      <c r="E168" s="18">
        <f t="shared" si="4"/>
        <v>3.17</v>
      </c>
      <c r="F168" s="18" t="s">
        <v>97</v>
      </c>
      <c r="G168" s="18">
        <v>300</v>
      </c>
      <c r="H168" s="18">
        <f t="shared" si="5"/>
        <v>951</v>
      </c>
    </row>
    <row r="169" spans="1:8">
      <c r="A169" s="22"/>
      <c r="B169" s="22">
        <v>3552</v>
      </c>
      <c r="C169" s="22">
        <v>11.07</v>
      </c>
      <c r="D169" s="19">
        <v>0</v>
      </c>
      <c r="E169" s="18">
        <f t="shared" si="4"/>
        <v>11.07</v>
      </c>
      <c r="F169" s="18" t="s">
        <v>97</v>
      </c>
      <c r="G169" s="18">
        <v>300</v>
      </c>
      <c r="H169" s="18">
        <f t="shared" si="5"/>
        <v>3321</v>
      </c>
    </row>
    <row r="170" spans="1:8">
      <c r="A170" s="22"/>
      <c r="B170" s="22">
        <v>3925</v>
      </c>
      <c r="C170" s="22">
        <v>8.21</v>
      </c>
      <c r="D170" s="19">
        <v>0</v>
      </c>
      <c r="E170" s="18">
        <f t="shared" si="4"/>
        <v>8.21</v>
      </c>
      <c r="F170" s="18" t="s">
        <v>97</v>
      </c>
      <c r="G170" s="18">
        <v>300</v>
      </c>
      <c r="H170" s="18">
        <f t="shared" si="5"/>
        <v>2463</v>
      </c>
    </row>
    <row r="171" spans="1:8">
      <c r="A171" s="22"/>
      <c r="B171" s="22">
        <v>3967</v>
      </c>
      <c r="C171" s="22">
        <v>7.36</v>
      </c>
      <c r="D171" s="19">
        <v>0.17</v>
      </c>
      <c r="E171" s="18">
        <f t="shared" si="4"/>
        <v>7.19</v>
      </c>
      <c r="F171" s="18" t="s">
        <v>93</v>
      </c>
      <c r="G171" s="18">
        <v>400</v>
      </c>
      <c r="H171" s="18">
        <f t="shared" si="5"/>
        <v>2876</v>
      </c>
    </row>
    <row r="172" spans="1:8">
      <c r="A172" s="22"/>
      <c r="B172" s="22">
        <v>4088</v>
      </c>
      <c r="C172" s="22">
        <v>11.28</v>
      </c>
      <c r="D172" s="19">
        <v>0.3</v>
      </c>
      <c r="E172" s="18">
        <f t="shared" si="4"/>
        <v>10.98</v>
      </c>
      <c r="F172" s="18" t="s">
        <v>97</v>
      </c>
      <c r="G172" s="18">
        <v>300</v>
      </c>
      <c r="H172" s="18">
        <f t="shared" si="5"/>
        <v>3294</v>
      </c>
    </row>
    <row r="173" spans="1:8">
      <c r="A173" s="22"/>
      <c r="B173" s="22">
        <v>4315</v>
      </c>
      <c r="C173" s="22">
        <v>2.39</v>
      </c>
      <c r="D173" s="19">
        <v>0.14</v>
      </c>
      <c r="E173" s="18">
        <f t="shared" si="4"/>
        <v>2.25</v>
      </c>
      <c r="F173" s="18" t="s">
        <v>97</v>
      </c>
      <c r="G173" s="18">
        <v>300</v>
      </c>
      <c r="H173" s="18">
        <f t="shared" si="5"/>
        <v>675</v>
      </c>
    </row>
    <row r="174" spans="1:8">
      <c r="A174" s="22"/>
      <c r="B174" s="22">
        <v>4578</v>
      </c>
      <c r="C174" s="22">
        <v>1.26</v>
      </c>
      <c r="D174" s="19">
        <v>0</v>
      </c>
      <c r="E174" s="18">
        <f t="shared" si="4"/>
        <v>1.26</v>
      </c>
      <c r="F174" s="18">
        <v>0</v>
      </c>
      <c r="G174" s="18"/>
      <c r="H174" s="18">
        <f t="shared" si="5"/>
        <v>0</v>
      </c>
    </row>
    <row r="175" spans="1:8">
      <c r="A175" s="22"/>
      <c r="B175" s="22">
        <v>4589</v>
      </c>
      <c r="C175" s="22">
        <v>5.23</v>
      </c>
      <c r="D175" s="19">
        <v>0</v>
      </c>
      <c r="E175" s="18">
        <f t="shared" si="4"/>
        <v>5.23</v>
      </c>
      <c r="F175" s="18" t="s">
        <v>97</v>
      </c>
      <c r="G175" s="18">
        <v>300</v>
      </c>
      <c r="H175" s="18">
        <f t="shared" si="5"/>
        <v>1569</v>
      </c>
    </row>
    <row r="176" spans="1:8">
      <c r="A176" s="22"/>
      <c r="B176" s="22">
        <v>4672</v>
      </c>
      <c r="C176" s="22">
        <v>4.14</v>
      </c>
      <c r="D176" s="19">
        <v>0</v>
      </c>
      <c r="E176" s="18">
        <f t="shared" si="4"/>
        <v>4.14</v>
      </c>
      <c r="F176" s="18" t="s">
        <v>97</v>
      </c>
      <c r="G176" s="18">
        <v>300</v>
      </c>
      <c r="H176" s="18">
        <f t="shared" si="5"/>
        <v>1242</v>
      </c>
    </row>
    <row r="177" spans="1:8">
      <c r="A177" s="22"/>
      <c r="B177" s="22">
        <v>4747</v>
      </c>
      <c r="C177" s="22">
        <v>11.63</v>
      </c>
      <c r="D177" s="19">
        <v>1.41</v>
      </c>
      <c r="E177" s="18">
        <f t="shared" si="4"/>
        <v>10.22</v>
      </c>
      <c r="F177" s="18" t="s">
        <v>97</v>
      </c>
      <c r="G177" s="18">
        <v>300</v>
      </c>
      <c r="H177" s="18">
        <f t="shared" si="5"/>
        <v>3066</v>
      </c>
    </row>
    <row r="178" spans="1:8">
      <c r="A178" s="22"/>
      <c r="B178" s="22">
        <v>4951</v>
      </c>
      <c r="C178" s="22">
        <v>0.03</v>
      </c>
      <c r="D178" s="19">
        <v>0</v>
      </c>
      <c r="E178" s="18">
        <f t="shared" si="4"/>
        <v>0.03</v>
      </c>
      <c r="F178" s="18">
        <v>0</v>
      </c>
      <c r="G178" s="18"/>
      <c r="H178" s="18">
        <f t="shared" si="5"/>
        <v>0</v>
      </c>
    </row>
    <row r="179" spans="1:8">
      <c r="A179" s="22"/>
      <c r="B179" s="22">
        <v>4987</v>
      </c>
      <c r="C179" s="22">
        <v>7.02</v>
      </c>
      <c r="D179" s="19">
        <v>0</v>
      </c>
      <c r="E179" s="18">
        <f t="shared" si="4"/>
        <v>7.02</v>
      </c>
      <c r="F179" s="18" t="s">
        <v>117</v>
      </c>
      <c r="G179" s="18">
        <v>200</v>
      </c>
      <c r="H179" s="18">
        <f t="shared" si="5"/>
        <v>1404</v>
      </c>
    </row>
    <row r="180" spans="1:8">
      <c r="A180" s="22"/>
      <c r="B180" s="22">
        <v>5068</v>
      </c>
      <c r="C180" s="22">
        <v>1.75</v>
      </c>
      <c r="D180" s="19">
        <v>0</v>
      </c>
      <c r="E180" s="18">
        <f t="shared" si="4"/>
        <v>1.75</v>
      </c>
      <c r="F180" s="18">
        <v>0</v>
      </c>
      <c r="G180" s="18"/>
      <c r="H180" s="18">
        <f t="shared" si="5"/>
        <v>0</v>
      </c>
    </row>
    <row r="181" spans="1:8">
      <c r="A181" s="22"/>
      <c r="B181" s="22">
        <v>5101</v>
      </c>
      <c r="C181" s="22">
        <v>9.61</v>
      </c>
      <c r="D181" s="19">
        <v>0</v>
      </c>
      <c r="E181" s="18">
        <f t="shared" si="4"/>
        <v>9.61</v>
      </c>
      <c r="F181" s="18" t="s">
        <v>117</v>
      </c>
      <c r="G181" s="18">
        <v>200</v>
      </c>
      <c r="H181" s="18">
        <f t="shared" si="5"/>
        <v>1922</v>
      </c>
    </row>
    <row r="182" spans="1:8">
      <c r="A182" s="22"/>
      <c r="B182" s="22">
        <v>5229</v>
      </c>
      <c r="C182" s="22">
        <v>16.38</v>
      </c>
      <c r="D182" s="19">
        <v>0.76</v>
      </c>
      <c r="E182" s="18">
        <f t="shared" si="4"/>
        <v>15.62</v>
      </c>
      <c r="F182" s="18" t="s">
        <v>97</v>
      </c>
      <c r="G182" s="18">
        <v>300</v>
      </c>
      <c r="H182" s="18">
        <f t="shared" si="5"/>
        <v>4686</v>
      </c>
    </row>
    <row r="183" spans="1:8">
      <c r="A183" s="22"/>
      <c r="B183" s="22">
        <v>5302</v>
      </c>
      <c r="C183" s="22">
        <v>0.01</v>
      </c>
      <c r="D183" s="19">
        <v>0</v>
      </c>
      <c r="E183" s="18">
        <f t="shared" si="4"/>
        <v>0.01</v>
      </c>
      <c r="F183" s="18">
        <v>0</v>
      </c>
      <c r="G183" s="18"/>
      <c r="H183" s="18">
        <f t="shared" si="5"/>
        <v>0</v>
      </c>
    </row>
    <row r="184" spans="1:8">
      <c r="A184" s="22"/>
      <c r="B184" s="22">
        <v>5334</v>
      </c>
      <c r="C184" s="22">
        <v>6.37</v>
      </c>
      <c r="D184" s="19">
        <v>0</v>
      </c>
      <c r="E184" s="18">
        <f t="shared" si="4"/>
        <v>6.37</v>
      </c>
      <c r="F184" s="18" t="s">
        <v>97</v>
      </c>
      <c r="G184" s="18">
        <v>300</v>
      </c>
      <c r="H184" s="18">
        <f t="shared" si="5"/>
        <v>1911</v>
      </c>
    </row>
    <row r="185" spans="1:8">
      <c r="A185" s="22"/>
      <c r="B185" s="22">
        <v>5480</v>
      </c>
      <c r="C185" s="22">
        <v>1.34</v>
      </c>
      <c r="D185" s="19">
        <v>0</v>
      </c>
      <c r="E185" s="18">
        <f t="shared" si="4"/>
        <v>1.34</v>
      </c>
      <c r="F185" s="18">
        <v>0</v>
      </c>
      <c r="G185" s="18"/>
      <c r="H185" s="18">
        <f t="shared" si="5"/>
        <v>0</v>
      </c>
    </row>
    <row r="186" spans="1:8">
      <c r="A186" s="22"/>
      <c r="B186" s="22">
        <v>5481</v>
      </c>
      <c r="C186" s="22">
        <v>1.57</v>
      </c>
      <c r="D186" s="19">
        <v>0</v>
      </c>
      <c r="E186" s="18">
        <f t="shared" si="4"/>
        <v>1.57</v>
      </c>
      <c r="F186" s="18">
        <v>0</v>
      </c>
      <c r="G186" s="18"/>
      <c r="H186" s="18">
        <f t="shared" si="5"/>
        <v>0</v>
      </c>
    </row>
    <row r="187" spans="1:8">
      <c r="A187" s="22" t="s">
        <v>21</v>
      </c>
      <c r="B187" s="22"/>
      <c r="C187" s="22">
        <v>180.81</v>
      </c>
      <c r="D187" s="19"/>
      <c r="E187" s="18"/>
      <c r="F187" s="18"/>
      <c r="G187" s="18"/>
      <c r="H187" s="18">
        <f t="shared" si="5"/>
        <v>0</v>
      </c>
    </row>
    <row r="188" spans="1:8">
      <c r="A188" s="22"/>
      <c r="B188" s="22">
        <v>2694</v>
      </c>
      <c r="C188" s="22">
        <v>5.62</v>
      </c>
      <c r="D188" s="19">
        <v>0</v>
      </c>
      <c r="E188" s="18">
        <f t="shared" si="4"/>
        <v>5.62</v>
      </c>
      <c r="F188" s="18" t="s">
        <v>97</v>
      </c>
      <c r="G188" s="18">
        <v>300</v>
      </c>
      <c r="H188" s="18">
        <f t="shared" si="5"/>
        <v>1686</v>
      </c>
    </row>
    <row r="189" spans="1:8">
      <c r="A189" s="22"/>
      <c r="B189" s="22">
        <v>2700</v>
      </c>
      <c r="C189" s="22">
        <v>17.31</v>
      </c>
      <c r="D189" s="19">
        <v>0</v>
      </c>
      <c r="E189" s="18">
        <f t="shared" si="4"/>
        <v>17.31</v>
      </c>
      <c r="F189" s="18" t="s">
        <v>93</v>
      </c>
      <c r="G189" s="18">
        <v>400</v>
      </c>
      <c r="H189" s="18">
        <f t="shared" si="5"/>
        <v>6924</v>
      </c>
    </row>
    <row r="190" spans="1:8">
      <c r="A190" s="22"/>
      <c r="B190" s="22">
        <v>2707</v>
      </c>
      <c r="C190" s="22">
        <v>7.59</v>
      </c>
      <c r="D190" s="19">
        <v>0</v>
      </c>
      <c r="E190" s="18">
        <f t="shared" si="4"/>
        <v>7.59</v>
      </c>
      <c r="F190" s="18" t="s">
        <v>93</v>
      </c>
      <c r="G190" s="18">
        <v>400</v>
      </c>
      <c r="H190" s="18">
        <f t="shared" si="5"/>
        <v>3036</v>
      </c>
    </row>
    <row r="191" spans="1:8">
      <c r="A191" s="22"/>
      <c r="B191" s="22">
        <v>2709</v>
      </c>
      <c r="C191" s="22">
        <v>10.97</v>
      </c>
      <c r="D191" s="19">
        <v>0.12</v>
      </c>
      <c r="E191" s="18">
        <f t="shared" si="4"/>
        <v>10.85</v>
      </c>
      <c r="F191" s="18" t="s">
        <v>93</v>
      </c>
      <c r="G191" s="18">
        <v>400</v>
      </c>
      <c r="H191" s="18">
        <f t="shared" si="5"/>
        <v>4340</v>
      </c>
    </row>
    <row r="192" spans="1:8">
      <c r="A192" s="22"/>
      <c r="B192" s="22">
        <v>2726</v>
      </c>
      <c r="C192" s="22">
        <v>1.37</v>
      </c>
      <c r="D192" s="19">
        <v>0.03</v>
      </c>
      <c r="E192" s="18">
        <f t="shared" si="4"/>
        <v>1.34</v>
      </c>
      <c r="F192" s="18">
        <v>0</v>
      </c>
      <c r="G192" s="18"/>
      <c r="H192" s="18">
        <f t="shared" si="5"/>
        <v>0</v>
      </c>
    </row>
    <row r="193" spans="1:8">
      <c r="A193" s="22"/>
      <c r="B193" s="22">
        <v>2730</v>
      </c>
      <c r="C193" s="22">
        <v>2.14</v>
      </c>
      <c r="D193" s="19">
        <v>0</v>
      </c>
      <c r="E193" s="18">
        <f t="shared" si="4"/>
        <v>2.14</v>
      </c>
      <c r="F193" s="18" t="s">
        <v>97</v>
      </c>
      <c r="G193" s="18">
        <v>300</v>
      </c>
      <c r="H193" s="18">
        <f t="shared" si="5"/>
        <v>642</v>
      </c>
    </row>
    <row r="194" spans="1:8">
      <c r="A194" s="22"/>
      <c r="B194" s="22">
        <v>2793</v>
      </c>
      <c r="C194" s="22">
        <v>10.1</v>
      </c>
      <c r="D194" s="19">
        <v>0</v>
      </c>
      <c r="E194" s="18">
        <f t="shared" si="4"/>
        <v>10.1</v>
      </c>
      <c r="F194" s="18" t="s">
        <v>93</v>
      </c>
      <c r="G194" s="18">
        <v>400</v>
      </c>
      <c r="H194" s="18">
        <f t="shared" si="5"/>
        <v>4040</v>
      </c>
    </row>
    <row r="195" spans="1:8">
      <c r="A195" s="22"/>
      <c r="B195" s="22">
        <v>3456</v>
      </c>
      <c r="C195" s="22">
        <v>5.57</v>
      </c>
      <c r="D195" s="19">
        <v>0</v>
      </c>
      <c r="E195" s="18">
        <f t="shared" si="4"/>
        <v>5.57</v>
      </c>
      <c r="F195" s="18" t="s">
        <v>97</v>
      </c>
      <c r="G195" s="18">
        <v>300</v>
      </c>
      <c r="H195" s="18">
        <f t="shared" si="5"/>
        <v>1671</v>
      </c>
    </row>
    <row r="196" spans="1:8">
      <c r="A196" s="22"/>
      <c r="B196" s="22">
        <v>4190</v>
      </c>
      <c r="C196" s="22">
        <v>10.75</v>
      </c>
      <c r="D196" s="19">
        <v>0.2</v>
      </c>
      <c r="E196" s="18">
        <f t="shared" si="4"/>
        <v>10.55</v>
      </c>
      <c r="F196" s="18" t="s">
        <v>97</v>
      </c>
      <c r="G196" s="18">
        <v>300</v>
      </c>
      <c r="H196" s="18">
        <f t="shared" si="5"/>
        <v>3165</v>
      </c>
    </row>
    <row r="197" spans="1:8">
      <c r="A197" s="22"/>
      <c r="B197" s="22">
        <v>4192</v>
      </c>
      <c r="C197" s="22">
        <v>9.69</v>
      </c>
      <c r="D197" s="19">
        <v>0.42</v>
      </c>
      <c r="E197" s="18">
        <f t="shared" ref="E197:E256" si="6">C197-D197</f>
        <v>9.27</v>
      </c>
      <c r="F197" s="18" t="s">
        <v>93</v>
      </c>
      <c r="G197" s="18">
        <v>400</v>
      </c>
      <c r="H197" s="18">
        <f t="shared" si="5"/>
        <v>3708</v>
      </c>
    </row>
    <row r="198" spans="1:8">
      <c r="A198" s="22"/>
      <c r="B198" s="22">
        <v>4193</v>
      </c>
      <c r="C198" s="22">
        <v>2.96</v>
      </c>
      <c r="D198" s="19">
        <v>0</v>
      </c>
      <c r="E198" s="18">
        <f t="shared" si="6"/>
        <v>2.96</v>
      </c>
      <c r="F198" s="18" t="s">
        <v>117</v>
      </c>
      <c r="G198" s="18">
        <v>200</v>
      </c>
      <c r="H198" s="18">
        <f t="shared" ref="H198:H256" si="7">E198*G198</f>
        <v>592</v>
      </c>
    </row>
    <row r="199" spans="1:8">
      <c r="A199" s="22"/>
      <c r="B199" s="22">
        <v>4448</v>
      </c>
      <c r="C199" s="22">
        <v>8.34</v>
      </c>
      <c r="D199" s="19">
        <v>0</v>
      </c>
      <c r="E199" s="18">
        <f t="shared" si="6"/>
        <v>8.34</v>
      </c>
      <c r="F199" s="18" t="s">
        <v>93</v>
      </c>
      <c r="G199" s="18">
        <v>400</v>
      </c>
      <c r="H199" s="18">
        <f t="shared" si="7"/>
        <v>3336</v>
      </c>
    </row>
    <row r="200" spans="1:8">
      <c r="A200" s="22"/>
      <c r="B200" s="22">
        <v>4473</v>
      </c>
      <c r="C200" s="22">
        <v>7.54</v>
      </c>
      <c r="D200" s="19">
        <v>0</v>
      </c>
      <c r="E200" s="18">
        <f t="shared" si="6"/>
        <v>7.54</v>
      </c>
      <c r="F200" s="18" t="s">
        <v>97</v>
      </c>
      <c r="G200" s="18">
        <v>300</v>
      </c>
      <c r="H200" s="18">
        <f t="shared" si="7"/>
        <v>2262</v>
      </c>
    </row>
    <row r="201" spans="1:8">
      <c r="A201" s="22"/>
      <c r="B201" s="22">
        <v>4945</v>
      </c>
      <c r="C201" s="22">
        <v>7.65</v>
      </c>
      <c r="D201" s="19">
        <v>0.7</v>
      </c>
      <c r="E201" s="18">
        <f t="shared" si="6"/>
        <v>6.95</v>
      </c>
      <c r="F201" s="18" t="s">
        <v>97</v>
      </c>
      <c r="G201" s="18">
        <v>300</v>
      </c>
      <c r="H201" s="18">
        <f t="shared" si="7"/>
        <v>2085</v>
      </c>
    </row>
    <row r="202" spans="1:8">
      <c r="A202" s="22"/>
      <c r="B202" s="22">
        <v>5107</v>
      </c>
      <c r="C202" s="22">
        <v>3.91</v>
      </c>
      <c r="D202" s="19">
        <v>0.7</v>
      </c>
      <c r="E202" s="18">
        <f t="shared" si="6"/>
        <v>3.21</v>
      </c>
      <c r="F202" s="18" t="s">
        <v>97</v>
      </c>
      <c r="G202" s="18">
        <v>300</v>
      </c>
      <c r="H202" s="18">
        <f t="shared" si="7"/>
        <v>963</v>
      </c>
    </row>
    <row r="203" spans="1:8">
      <c r="A203" s="22"/>
      <c r="B203" s="22">
        <v>5121</v>
      </c>
      <c r="C203" s="22">
        <v>3.69</v>
      </c>
      <c r="D203" s="19">
        <v>1.13</v>
      </c>
      <c r="E203" s="18">
        <f t="shared" si="6"/>
        <v>2.56</v>
      </c>
      <c r="F203" s="18" t="s">
        <v>93</v>
      </c>
      <c r="G203" s="18">
        <v>400</v>
      </c>
      <c r="H203" s="18">
        <f t="shared" si="7"/>
        <v>1024</v>
      </c>
    </row>
    <row r="204" spans="1:8">
      <c r="A204" s="22"/>
      <c r="B204" s="22">
        <v>5159</v>
      </c>
      <c r="C204" s="22">
        <v>6.14</v>
      </c>
      <c r="D204" s="19">
        <v>0</v>
      </c>
      <c r="E204" s="18">
        <f t="shared" si="6"/>
        <v>6.14</v>
      </c>
      <c r="F204" s="18" t="s">
        <v>97</v>
      </c>
      <c r="G204" s="18">
        <v>300</v>
      </c>
      <c r="H204" s="18">
        <f t="shared" si="7"/>
        <v>1842</v>
      </c>
    </row>
    <row r="205" spans="1:8">
      <c r="A205" s="22"/>
      <c r="B205" s="22">
        <v>5160</v>
      </c>
      <c r="C205" s="22">
        <v>6.08</v>
      </c>
      <c r="D205" s="19">
        <v>0</v>
      </c>
      <c r="E205" s="18">
        <f t="shared" si="6"/>
        <v>6.08</v>
      </c>
      <c r="F205" s="18" t="s">
        <v>97</v>
      </c>
      <c r="G205" s="18">
        <v>300</v>
      </c>
      <c r="H205" s="18">
        <f t="shared" si="7"/>
        <v>1824</v>
      </c>
    </row>
    <row r="206" spans="1:8">
      <c r="A206" s="22"/>
      <c r="B206" s="22">
        <v>5192</v>
      </c>
      <c r="C206" s="22">
        <v>7.96</v>
      </c>
      <c r="D206" s="19">
        <v>0</v>
      </c>
      <c r="E206" s="18">
        <f t="shared" si="6"/>
        <v>7.96</v>
      </c>
      <c r="F206" s="18" t="s">
        <v>97</v>
      </c>
      <c r="G206" s="18">
        <v>300</v>
      </c>
      <c r="H206" s="18">
        <f t="shared" si="7"/>
        <v>2388</v>
      </c>
    </row>
    <row r="207" spans="1:8">
      <c r="A207" s="22"/>
      <c r="B207" s="22">
        <v>5193</v>
      </c>
      <c r="C207" s="22">
        <v>6.71</v>
      </c>
      <c r="D207" s="19">
        <v>0</v>
      </c>
      <c r="E207" s="18">
        <f t="shared" si="6"/>
        <v>6.71</v>
      </c>
      <c r="F207" s="18" t="s">
        <v>97</v>
      </c>
      <c r="G207" s="18">
        <v>300</v>
      </c>
      <c r="H207" s="18">
        <f t="shared" si="7"/>
        <v>2013</v>
      </c>
    </row>
    <row r="208" spans="1:8">
      <c r="A208" s="22"/>
      <c r="B208" s="22">
        <v>5198</v>
      </c>
      <c r="C208" s="22">
        <v>5.59</v>
      </c>
      <c r="D208" s="19">
        <v>0.14</v>
      </c>
      <c r="E208" s="18">
        <f t="shared" si="6"/>
        <v>5.45</v>
      </c>
      <c r="F208" s="18" t="s">
        <v>97</v>
      </c>
      <c r="G208" s="18">
        <v>300</v>
      </c>
      <c r="H208" s="18">
        <f t="shared" si="7"/>
        <v>1635</v>
      </c>
    </row>
    <row r="209" spans="1:8">
      <c r="A209" s="22"/>
      <c r="B209" s="22">
        <v>5221</v>
      </c>
      <c r="C209" s="22">
        <v>2.26</v>
      </c>
      <c r="D209" s="19">
        <v>0</v>
      </c>
      <c r="E209" s="18">
        <f t="shared" si="6"/>
        <v>2.26</v>
      </c>
      <c r="F209" s="18" t="s">
        <v>97</v>
      </c>
      <c r="G209" s="18">
        <v>300</v>
      </c>
      <c r="H209" s="18">
        <f t="shared" si="7"/>
        <v>678</v>
      </c>
    </row>
    <row r="210" spans="1:8">
      <c r="A210" s="22"/>
      <c r="B210" s="22">
        <v>5234</v>
      </c>
      <c r="C210" s="22">
        <v>3.66</v>
      </c>
      <c r="D210" s="19">
        <v>0</v>
      </c>
      <c r="E210" s="18">
        <f t="shared" si="6"/>
        <v>3.66</v>
      </c>
      <c r="F210" s="18" t="s">
        <v>97</v>
      </c>
      <c r="G210" s="18">
        <v>300</v>
      </c>
      <c r="H210" s="18">
        <f t="shared" si="7"/>
        <v>1098</v>
      </c>
    </row>
    <row r="211" spans="1:8">
      <c r="A211" s="22"/>
      <c r="B211" s="22">
        <v>5274</v>
      </c>
      <c r="C211" s="22">
        <v>1.27</v>
      </c>
      <c r="D211" s="19">
        <v>0.03</v>
      </c>
      <c r="E211" s="18">
        <f t="shared" si="6"/>
        <v>1.24</v>
      </c>
      <c r="F211" s="18">
        <v>0</v>
      </c>
      <c r="G211" s="18"/>
      <c r="H211" s="18">
        <f t="shared" si="7"/>
        <v>0</v>
      </c>
    </row>
    <row r="212" spans="1:8">
      <c r="A212" s="22"/>
      <c r="B212" s="22">
        <v>5312</v>
      </c>
      <c r="C212" s="22">
        <v>7.32</v>
      </c>
      <c r="D212" s="19">
        <v>0</v>
      </c>
      <c r="E212" s="18">
        <f t="shared" si="6"/>
        <v>7.32</v>
      </c>
      <c r="F212" s="18" t="s">
        <v>97</v>
      </c>
      <c r="G212" s="18">
        <v>300</v>
      </c>
      <c r="H212" s="18">
        <f t="shared" si="7"/>
        <v>2196</v>
      </c>
    </row>
    <row r="213" spans="1:8">
      <c r="A213" s="22"/>
      <c r="B213" s="22">
        <v>5313</v>
      </c>
      <c r="C213" s="22">
        <v>3.5</v>
      </c>
      <c r="D213" s="19">
        <v>0.39</v>
      </c>
      <c r="E213" s="18">
        <f t="shared" si="6"/>
        <v>3.11</v>
      </c>
      <c r="F213" s="18" t="s">
        <v>97</v>
      </c>
      <c r="G213" s="18">
        <v>300</v>
      </c>
      <c r="H213" s="18">
        <f t="shared" si="7"/>
        <v>933</v>
      </c>
    </row>
    <row r="214" spans="1:8">
      <c r="A214" s="22"/>
      <c r="B214" s="22">
        <v>5314</v>
      </c>
      <c r="C214" s="22">
        <v>1.55</v>
      </c>
      <c r="D214" s="19">
        <v>0</v>
      </c>
      <c r="E214" s="18">
        <f t="shared" si="6"/>
        <v>1.55</v>
      </c>
      <c r="F214" s="18" t="s">
        <v>97</v>
      </c>
      <c r="G214" s="18">
        <v>300</v>
      </c>
      <c r="H214" s="18">
        <f t="shared" si="7"/>
        <v>465</v>
      </c>
    </row>
    <row r="215" spans="1:8">
      <c r="A215" s="22"/>
      <c r="B215" s="22">
        <v>5315</v>
      </c>
      <c r="C215" s="22">
        <v>9.7</v>
      </c>
      <c r="D215" s="19">
        <v>0.96</v>
      </c>
      <c r="E215" s="18">
        <f t="shared" si="6"/>
        <v>8.74</v>
      </c>
      <c r="F215" s="18" t="s">
        <v>97</v>
      </c>
      <c r="G215" s="18">
        <v>300</v>
      </c>
      <c r="H215" s="18">
        <f t="shared" si="7"/>
        <v>2622</v>
      </c>
    </row>
    <row r="216" spans="1:8">
      <c r="A216" s="22"/>
      <c r="B216" s="22">
        <v>5358</v>
      </c>
      <c r="C216" s="22">
        <v>3.87</v>
      </c>
      <c r="D216" s="19">
        <v>0</v>
      </c>
      <c r="E216" s="18">
        <f t="shared" si="6"/>
        <v>3.87</v>
      </c>
      <c r="F216" s="18" t="s">
        <v>97</v>
      </c>
      <c r="G216" s="18">
        <v>300</v>
      </c>
      <c r="H216" s="18">
        <f t="shared" si="7"/>
        <v>1161</v>
      </c>
    </row>
    <row r="217" spans="1:8">
      <c r="A217" s="22" t="s">
        <v>22</v>
      </c>
      <c r="B217" s="22"/>
      <c r="C217" s="22">
        <v>146.38</v>
      </c>
      <c r="D217" s="19"/>
      <c r="E217" s="18"/>
      <c r="F217" s="18"/>
      <c r="G217" s="18"/>
      <c r="H217" s="18">
        <f t="shared" si="7"/>
        <v>0</v>
      </c>
    </row>
    <row r="218" spans="1:8">
      <c r="A218" s="22"/>
      <c r="B218" s="22">
        <v>2100</v>
      </c>
      <c r="C218" s="22">
        <v>0.74</v>
      </c>
      <c r="D218" s="19">
        <v>0</v>
      </c>
      <c r="E218" s="18">
        <f t="shared" si="6"/>
        <v>0.74</v>
      </c>
      <c r="F218" s="18">
        <v>0</v>
      </c>
      <c r="G218" s="18"/>
      <c r="H218" s="18">
        <f t="shared" si="7"/>
        <v>0</v>
      </c>
    </row>
    <row r="219" spans="1:8">
      <c r="A219" s="22"/>
      <c r="B219" s="22">
        <v>2102</v>
      </c>
      <c r="C219" s="22">
        <v>0.44</v>
      </c>
      <c r="D219" s="19">
        <v>0</v>
      </c>
      <c r="E219" s="18">
        <f t="shared" si="6"/>
        <v>0.44</v>
      </c>
      <c r="F219" s="18">
        <v>0</v>
      </c>
      <c r="G219" s="18"/>
      <c r="H219" s="18">
        <f t="shared" si="7"/>
        <v>0</v>
      </c>
    </row>
    <row r="220" spans="1:8">
      <c r="A220" s="22"/>
      <c r="B220" s="22">
        <v>2171</v>
      </c>
      <c r="C220" s="22">
        <v>5.13</v>
      </c>
      <c r="D220" s="19">
        <v>0</v>
      </c>
      <c r="E220" s="18">
        <f t="shared" si="6"/>
        <v>5.13</v>
      </c>
      <c r="F220" s="18" t="s">
        <v>93</v>
      </c>
      <c r="G220" s="18">
        <v>400</v>
      </c>
      <c r="H220" s="18">
        <f t="shared" si="7"/>
        <v>2052</v>
      </c>
    </row>
    <row r="221" spans="1:8">
      <c r="A221" s="22"/>
      <c r="B221" s="22">
        <v>2798</v>
      </c>
      <c r="C221" s="22">
        <v>10.15</v>
      </c>
      <c r="D221" s="19">
        <v>0</v>
      </c>
      <c r="E221" s="18">
        <f t="shared" si="6"/>
        <v>10.15</v>
      </c>
      <c r="F221" s="18" t="s">
        <v>97</v>
      </c>
      <c r="G221" s="18">
        <v>300</v>
      </c>
      <c r="H221" s="18">
        <f t="shared" si="7"/>
        <v>3045</v>
      </c>
    </row>
    <row r="222" spans="1:8">
      <c r="A222" s="22"/>
      <c r="B222" s="22">
        <v>3080</v>
      </c>
      <c r="C222" s="22">
        <v>2.6</v>
      </c>
      <c r="D222" s="19">
        <v>0</v>
      </c>
      <c r="E222" s="18">
        <f t="shared" si="6"/>
        <v>2.6</v>
      </c>
      <c r="F222" s="18" t="s">
        <v>97</v>
      </c>
      <c r="G222" s="18">
        <v>300</v>
      </c>
      <c r="H222" s="18">
        <f t="shared" si="7"/>
        <v>780</v>
      </c>
    </row>
    <row r="223" spans="1:8">
      <c r="A223" s="22"/>
      <c r="B223" s="22">
        <v>3213</v>
      </c>
      <c r="C223" s="22">
        <v>1.44</v>
      </c>
      <c r="D223" s="19">
        <v>0</v>
      </c>
      <c r="E223" s="18">
        <f t="shared" si="6"/>
        <v>1.44</v>
      </c>
      <c r="F223" s="18" t="s">
        <v>93</v>
      </c>
      <c r="G223" s="18">
        <v>400</v>
      </c>
      <c r="H223" s="18">
        <f t="shared" si="7"/>
        <v>576</v>
      </c>
    </row>
    <row r="224" spans="1:8">
      <c r="A224" s="22"/>
      <c r="B224" s="22">
        <v>3720</v>
      </c>
      <c r="C224" s="22">
        <v>5.56</v>
      </c>
      <c r="D224" s="19">
        <v>0</v>
      </c>
      <c r="E224" s="18">
        <f t="shared" si="6"/>
        <v>5.56</v>
      </c>
      <c r="F224" s="18" t="s">
        <v>97</v>
      </c>
      <c r="G224" s="18">
        <v>300</v>
      </c>
      <c r="H224" s="18">
        <f t="shared" si="7"/>
        <v>1668</v>
      </c>
    </row>
    <row r="225" spans="1:8">
      <c r="A225" s="22"/>
      <c r="B225" s="22">
        <v>4472</v>
      </c>
      <c r="C225" s="22">
        <v>8.79</v>
      </c>
      <c r="D225" s="19">
        <v>0</v>
      </c>
      <c r="E225" s="18">
        <f t="shared" si="6"/>
        <v>8.79</v>
      </c>
      <c r="F225" s="18" t="s">
        <v>93</v>
      </c>
      <c r="G225" s="18">
        <v>400</v>
      </c>
      <c r="H225" s="18">
        <f t="shared" si="7"/>
        <v>3516</v>
      </c>
    </row>
    <row r="226" spans="1:8">
      <c r="A226" s="22"/>
      <c r="B226" s="22">
        <v>4649</v>
      </c>
      <c r="C226" s="22">
        <v>4.76</v>
      </c>
      <c r="D226" s="19">
        <v>0</v>
      </c>
      <c r="E226" s="18">
        <f t="shared" si="6"/>
        <v>4.76</v>
      </c>
      <c r="F226" s="18" t="s">
        <v>117</v>
      </c>
      <c r="G226" s="18">
        <v>200</v>
      </c>
      <c r="H226" s="18">
        <f t="shared" si="7"/>
        <v>952</v>
      </c>
    </row>
    <row r="227" spans="1:8">
      <c r="A227" s="22"/>
      <c r="B227" s="22">
        <v>4654</v>
      </c>
      <c r="C227" s="22">
        <v>6.38</v>
      </c>
      <c r="D227" s="19">
        <v>0.72</v>
      </c>
      <c r="E227" s="18">
        <f t="shared" si="6"/>
        <v>5.66</v>
      </c>
      <c r="F227" s="18" t="s">
        <v>97</v>
      </c>
      <c r="G227" s="18">
        <v>300</v>
      </c>
      <c r="H227" s="18">
        <f t="shared" si="7"/>
        <v>1698</v>
      </c>
    </row>
    <row r="228" spans="1:8">
      <c r="A228" s="22"/>
      <c r="B228" s="22">
        <v>4794</v>
      </c>
      <c r="C228" s="22">
        <v>7.33</v>
      </c>
      <c r="D228" s="19">
        <v>0</v>
      </c>
      <c r="E228" s="18">
        <f t="shared" si="6"/>
        <v>7.33</v>
      </c>
      <c r="F228" s="18" t="s">
        <v>97</v>
      </c>
      <c r="G228" s="18">
        <v>300</v>
      </c>
      <c r="H228" s="18">
        <f t="shared" si="7"/>
        <v>2199</v>
      </c>
    </row>
    <row r="229" spans="1:8">
      <c r="A229" s="22"/>
      <c r="B229" s="22">
        <v>4817</v>
      </c>
      <c r="C229" s="22">
        <v>10.19</v>
      </c>
      <c r="D229" s="19">
        <v>0</v>
      </c>
      <c r="E229" s="18">
        <f t="shared" si="6"/>
        <v>10.19</v>
      </c>
      <c r="F229" s="18" t="s">
        <v>97</v>
      </c>
      <c r="G229" s="18">
        <v>300</v>
      </c>
      <c r="H229" s="18">
        <f t="shared" si="7"/>
        <v>3057</v>
      </c>
    </row>
    <row r="230" spans="1:8">
      <c r="A230" s="22"/>
      <c r="B230" s="22">
        <v>4936</v>
      </c>
      <c r="C230" s="22">
        <v>8.94</v>
      </c>
      <c r="D230" s="19">
        <v>0</v>
      </c>
      <c r="E230" s="18">
        <f t="shared" si="6"/>
        <v>8.94</v>
      </c>
      <c r="F230" s="18" t="s">
        <v>97</v>
      </c>
      <c r="G230" s="18">
        <v>300</v>
      </c>
      <c r="H230" s="18">
        <f t="shared" si="7"/>
        <v>2682</v>
      </c>
    </row>
    <row r="231" spans="1:8">
      <c r="A231" s="22"/>
      <c r="B231" s="22">
        <v>4975</v>
      </c>
      <c r="C231" s="22">
        <v>5.57</v>
      </c>
      <c r="D231" s="19">
        <v>0</v>
      </c>
      <c r="E231" s="18">
        <f t="shared" si="6"/>
        <v>5.57</v>
      </c>
      <c r="F231" s="18" t="s">
        <v>93</v>
      </c>
      <c r="G231" s="18">
        <v>400</v>
      </c>
      <c r="H231" s="18">
        <f t="shared" si="7"/>
        <v>2228</v>
      </c>
    </row>
    <row r="232" spans="1:8">
      <c r="A232" s="22"/>
      <c r="B232" s="22">
        <v>4977</v>
      </c>
      <c r="C232" s="22">
        <v>12.62</v>
      </c>
      <c r="D232" s="19">
        <v>0</v>
      </c>
      <c r="E232" s="18">
        <f t="shared" si="6"/>
        <v>12.62</v>
      </c>
      <c r="F232" s="18" t="s">
        <v>93</v>
      </c>
      <c r="G232" s="18">
        <v>400</v>
      </c>
      <c r="H232" s="18">
        <f t="shared" si="7"/>
        <v>5048</v>
      </c>
    </row>
    <row r="233" spans="1:8">
      <c r="A233" s="22"/>
      <c r="B233" s="22">
        <v>4978</v>
      </c>
      <c r="C233" s="22">
        <v>4.96</v>
      </c>
      <c r="D233" s="19">
        <v>0</v>
      </c>
      <c r="E233" s="18">
        <f t="shared" si="6"/>
        <v>4.96</v>
      </c>
      <c r="F233" s="18" t="s">
        <v>97</v>
      </c>
      <c r="G233" s="18">
        <v>300</v>
      </c>
      <c r="H233" s="18">
        <f t="shared" si="7"/>
        <v>1488</v>
      </c>
    </row>
    <row r="234" spans="1:8">
      <c r="A234" s="22"/>
      <c r="B234" s="22">
        <v>4979</v>
      </c>
      <c r="C234" s="22">
        <v>5.55</v>
      </c>
      <c r="D234" s="19">
        <v>0</v>
      </c>
      <c r="E234" s="18">
        <f t="shared" si="6"/>
        <v>5.55</v>
      </c>
      <c r="F234" s="18" t="s">
        <v>97</v>
      </c>
      <c r="G234" s="18">
        <v>300</v>
      </c>
      <c r="H234" s="18">
        <f t="shared" si="7"/>
        <v>1665</v>
      </c>
    </row>
    <row r="235" spans="1:8">
      <c r="A235" s="22"/>
      <c r="B235" s="22">
        <v>5134</v>
      </c>
      <c r="C235" s="22">
        <v>10.06</v>
      </c>
      <c r="D235" s="19">
        <v>0</v>
      </c>
      <c r="E235" s="18">
        <f t="shared" si="6"/>
        <v>10.06</v>
      </c>
      <c r="F235" s="18" t="s">
        <v>97</v>
      </c>
      <c r="G235" s="18">
        <v>300</v>
      </c>
      <c r="H235" s="18">
        <f t="shared" si="7"/>
        <v>3018</v>
      </c>
    </row>
    <row r="236" spans="1:8">
      <c r="A236" s="22"/>
      <c r="B236" s="22">
        <v>5137</v>
      </c>
      <c r="C236" s="22">
        <v>9.21</v>
      </c>
      <c r="D236" s="19">
        <v>0</v>
      </c>
      <c r="E236" s="18">
        <f t="shared" si="6"/>
        <v>9.21</v>
      </c>
      <c r="F236" s="18" t="s">
        <v>97</v>
      </c>
      <c r="G236" s="18">
        <v>300</v>
      </c>
      <c r="H236" s="18">
        <f t="shared" si="7"/>
        <v>2763</v>
      </c>
    </row>
    <row r="237" spans="1:8">
      <c r="A237" s="22"/>
      <c r="B237" s="22">
        <v>5251</v>
      </c>
      <c r="C237" s="22">
        <v>5</v>
      </c>
      <c r="D237" s="19">
        <v>0</v>
      </c>
      <c r="E237" s="18">
        <f t="shared" si="6"/>
        <v>5</v>
      </c>
      <c r="F237" s="18" t="s">
        <v>117</v>
      </c>
      <c r="G237" s="18">
        <v>200</v>
      </c>
      <c r="H237" s="18">
        <f t="shared" si="7"/>
        <v>1000</v>
      </c>
    </row>
    <row r="238" spans="1:8">
      <c r="A238" s="22"/>
      <c r="B238" s="22">
        <v>5264</v>
      </c>
      <c r="C238" s="22">
        <v>5.32</v>
      </c>
      <c r="D238" s="19">
        <v>0</v>
      </c>
      <c r="E238" s="18">
        <f t="shared" si="6"/>
        <v>5.32</v>
      </c>
      <c r="F238" s="18" t="s">
        <v>97</v>
      </c>
      <c r="G238" s="18">
        <v>300</v>
      </c>
      <c r="H238" s="18">
        <f t="shared" si="7"/>
        <v>1596</v>
      </c>
    </row>
    <row r="239" spans="1:8">
      <c r="A239" s="22"/>
      <c r="B239" s="22">
        <v>5289</v>
      </c>
      <c r="C239" s="22">
        <v>7.98</v>
      </c>
      <c r="D239" s="19">
        <v>1.03</v>
      </c>
      <c r="E239" s="18">
        <f t="shared" si="6"/>
        <v>6.95</v>
      </c>
      <c r="F239" s="18" t="s">
        <v>117</v>
      </c>
      <c r="G239" s="18">
        <v>200</v>
      </c>
      <c r="H239" s="18">
        <f t="shared" si="7"/>
        <v>1390</v>
      </c>
    </row>
    <row r="240" spans="1:8">
      <c r="A240" s="22"/>
      <c r="B240" s="22">
        <v>5351</v>
      </c>
      <c r="C240" s="22">
        <v>5.79</v>
      </c>
      <c r="D240" s="19">
        <v>0</v>
      </c>
      <c r="E240" s="18">
        <f t="shared" si="6"/>
        <v>5.79</v>
      </c>
      <c r="F240" s="18" t="s">
        <v>97</v>
      </c>
      <c r="G240" s="18">
        <v>300</v>
      </c>
      <c r="H240" s="18">
        <f t="shared" si="7"/>
        <v>1737</v>
      </c>
    </row>
    <row r="241" spans="1:8">
      <c r="A241" s="22"/>
      <c r="B241" s="22">
        <v>5352</v>
      </c>
      <c r="C241" s="22">
        <v>0.87</v>
      </c>
      <c r="D241" s="19">
        <v>0</v>
      </c>
      <c r="E241" s="18">
        <f t="shared" si="6"/>
        <v>0.87</v>
      </c>
      <c r="F241" s="18" t="s">
        <v>97</v>
      </c>
      <c r="G241" s="18">
        <v>300</v>
      </c>
      <c r="H241" s="18">
        <f t="shared" si="7"/>
        <v>261</v>
      </c>
    </row>
    <row r="242" spans="1:8">
      <c r="A242" s="22"/>
      <c r="B242" s="22">
        <v>5353</v>
      </c>
      <c r="C242" s="22">
        <v>1</v>
      </c>
      <c r="D242" s="19">
        <v>0</v>
      </c>
      <c r="E242" s="18">
        <f t="shared" si="6"/>
        <v>1</v>
      </c>
      <c r="F242" s="18" t="s">
        <v>97</v>
      </c>
      <c r="G242" s="18">
        <v>300</v>
      </c>
      <c r="H242" s="18">
        <f t="shared" si="7"/>
        <v>300</v>
      </c>
    </row>
    <row r="243" spans="1:8">
      <c r="A243" s="22" t="s">
        <v>23</v>
      </c>
      <c r="B243" s="22"/>
      <c r="C243" s="22">
        <v>47.32</v>
      </c>
      <c r="D243" s="19"/>
      <c r="E243" s="18"/>
      <c r="F243" s="18"/>
      <c r="G243" s="18"/>
      <c r="H243" s="18">
        <f t="shared" si="7"/>
        <v>0</v>
      </c>
    </row>
    <row r="244" spans="1:8">
      <c r="A244" s="22"/>
      <c r="B244" s="22">
        <v>3908</v>
      </c>
      <c r="C244" s="22">
        <v>0.1</v>
      </c>
      <c r="D244" s="19">
        <v>0</v>
      </c>
      <c r="E244" s="18">
        <f t="shared" si="6"/>
        <v>0.1</v>
      </c>
      <c r="F244" s="18" t="s">
        <v>97</v>
      </c>
      <c r="G244" s="18">
        <v>300</v>
      </c>
      <c r="H244" s="18">
        <f t="shared" si="7"/>
        <v>30</v>
      </c>
    </row>
    <row r="245" spans="1:8">
      <c r="A245" s="22"/>
      <c r="B245" s="22">
        <v>5038</v>
      </c>
      <c r="C245" s="22">
        <v>1.32</v>
      </c>
      <c r="D245" s="19">
        <v>0</v>
      </c>
      <c r="E245" s="18">
        <f t="shared" si="6"/>
        <v>1.32</v>
      </c>
      <c r="F245" s="18" t="s">
        <v>97</v>
      </c>
      <c r="G245" s="18">
        <v>300</v>
      </c>
      <c r="H245" s="18">
        <f t="shared" si="7"/>
        <v>396</v>
      </c>
    </row>
    <row r="246" spans="1:8">
      <c r="A246" s="22"/>
      <c r="B246" s="22">
        <v>5240</v>
      </c>
      <c r="C246" s="22">
        <v>10.2</v>
      </c>
      <c r="D246" s="19">
        <v>0</v>
      </c>
      <c r="E246" s="18">
        <f t="shared" si="6"/>
        <v>10.2</v>
      </c>
      <c r="F246" s="18" t="s">
        <v>97</v>
      </c>
      <c r="G246" s="18">
        <v>300</v>
      </c>
      <c r="H246" s="18">
        <f t="shared" si="7"/>
        <v>3060</v>
      </c>
    </row>
    <row r="247" spans="1:8">
      <c r="A247" s="22"/>
      <c r="B247" s="22">
        <v>5247</v>
      </c>
      <c r="C247" s="22">
        <v>0.73</v>
      </c>
      <c r="D247" s="19">
        <v>0</v>
      </c>
      <c r="E247" s="18">
        <f t="shared" si="6"/>
        <v>0.73</v>
      </c>
      <c r="F247" s="18">
        <v>0</v>
      </c>
      <c r="G247" s="18"/>
      <c r="H247" s="18">
        <f t="shared" si="7"/>
        <v>0</v>
      </c>
    </row>
    <row r="248" spans="1:8">
      <c r="A248" s="22"/>
      <c r="B248" s="22">
        <v>5254</v>
      </c>
      <c r="C248" s="22">
        <v>6.83</v>
      </c>
      <c r="D248" s="19">
        <v>0.57</v>
      </c>
      <c r="E248" s="18">
        <f t="shared" si="6"/>
        <v>6.26</v>
      </c>
      <c r="F248" s="18" t="s">
        <v>97</v>
      </c>
      <c r="G248" s="18">
        <v>300</v>
      </c>
      <c r="H248" s="18">
        <f t="shared" si="7"/>
        <v>1878</v>
      </c>
    </row>
    <row r="249" spans="1:8">
      <c r="A249" s="22"/>
      <c r="B249" s="22">
        <v>5255</v>
      </c>
      <c r="C249" s="22">
        <v>8.09</v>
      </c>
      <c r="D249" s="19">
        <v>0.29</v>
      </c>
      <c r="E249" s="18">
        <f t="shared" si="6"/>
        <v>7.8</v>
      </c>
      <c r="F249" s="18" t="s">
        <v>97</v>
      </c>
      <c r="G249" s="18">
        <v>300</v>
      </c>
      <c r="H249" s="18">
        <f t="shared" si="7"/>
        <v>2340</v>
      </c>
    </row>
    <row r="250" spans="1:8">
      <c r="A250" s="22"/>
      <c r="B250" s="22">
        <v>5267</v>
      </c>
      <c r="C250" s="22">
        <v>0.29</v>
      </c>
      <c r="D250" s="19">
        <v>0</v>
      </c>
      <c r="E250" s="18">
        <f t="shared" si="6"/>
        <v>0.29</v>
      </c>
      <c r="F250" s="18">
        <v>0</v>
      </c>
      <c r="G250" s="18"/>
      <c r="H250" s="18">
        <f t="shared" si="7"/>
        <v>0</v>
      </c>
    </row>
    <row r="251" spans="1:8">
      <c r="A251" s="22"/>
      <c r="B251" s="22">
        <v>5275</v>
      </c>
      <c r="C251" s="22">
        <v>12.16</v>
      </c>
      <c r="D251" s="19">
        <v>0</v>
      </c>
      <c r="E251" s="18">
        <f t="shared" si="6"/>
        <v>12.16</v>
      </c>
      <c r="F251" s="18" t="s">
        <v>97</v>
      </c>
      <c r="G251" s="18">
        <v>300</v>
      </c>
      <c r="H251" s="18">
        <f t="shared" si="7"/>
        <v>3648</v>
      </c>
    </row>
    <row r="252" spans="1:8">
      <c r="A252" s="22"/>
      <c r="B252" s="22">
        <v>5288</v>
      </c>
      <c r="C252" s="22">
        <v>2.16</v>
      </c>
      <c r="D252" s="19">
        <v>0.08</v>
      </c>
      <c r="E252" s="18">
        <f t="shared" si="6"/>
        <v>2.08</v>
      </c>
      <c r="F252" s="18" t="s">
        <v>97</v>
      </c>
      <c r="G252" s="18">
        <v>300</v>
      </c>
      <c r="H252" s="18">
        <f t="shared" si="7"/>
        <v>624</v>
      </c>
    </row>
    <row r="253" spans="1:8">
      <c r="A253" s="22"/>
      <c r="B253" s="22">
        <v>5291</v>
      </c>
      <c r="C253" s="22">
        <v>0.47</v>
      </c>
      <c r="D253" s="19">
        <v>0</v>
      </c>
      <c r="E253" s="18">
        <f t="shared" si="6"/>
        <v>0.47</v>
      </c>
      <c r="F253" s="18">
        <v>0</v>
      </c>
      <c r="G253" s="18"/>
      <c r="H253" s="18">
        <f t="shared" si="7"/>
        <v>0</v>
      </c>
    </row>
    <row r="254" spans="1:8">
      <c r="A254" s="22"/>
      <c r="B254" s="22">
        <v>5318</v>
      </c>
      <c r="C254" s="22">
        <v>2.46</v>
      </c>
      <c r="D254" s="19">
        <v>0</v>
      </c>
      <c r="E254" s="18">
        <f t="shared" si="6"/>
        <v>2.46</v>
      </c>
      <c r="F254" s="18" t="s">
        <v>97</v>
      </c>
      <c r="G254" s="18">
        <v>300</v>
      </c>
      <c r="H254" s="18">
        <f t="shared" si="7"/>
        <v>738</v>
      </c>
    </row>
    <row r="255" spans="1:8">
      <c r="A255" s="22"/>
      <c r="B255" s="22">
        <v>5320</v>
      </c>
      <c r="C255" s="22">
        <v>2.33</v>
      </c>
      <c r="D255" s="19">
        <v>0.9</v>
      </c>
      <c r="E255" s="18">
        <f t="shared" si="6"/>
        <v>1.43</v>
      </c>
      <c r="F255" s="18" t="s">
        <v>97</v>
      </c>
      <c r="G255" s="18">
        <v>300</v>
      </c>
      <c r="H255" s="18">
        <f t="shared" si="7"/>
        <v>429</v>
      </c>
    </row>
    <row r="256" spans="1:8">
      <c r="A256" s="22"/>
      <c r="B256" s="22">
        <v>5483</v>
      </c>
      <c r="C256" s="22">
        <v>0.18</v>
      </c>
      <c r="D256" s="19">
        <v>0</v>
      </c>
      <c r="E256" s="18">
        <f t="shared" si="6"/>
        <v>0.18</v>
      </c>
      <c r="F256" s="18">
        <v>0</v>
      </c>
      <c r="G256" s="18"/>
      <c r="H256" s="18">
        <f t="shared" si="7"/>
        <v>0</v>
      </c>
    </row>
    <row r="257" spans="1:8">
      <c r="A257" s="22" t="s">
        <v>24</v>
      </c>
      <c r="B257" s="22"/>
      <c r="C257" s="22">
        <v>1302.755</v>
      </c>
      <c r="D257" s="18"/>
      <c r="E257" s="18"/>
      <c r="F257" s="18"/>
      <c r="G257" s="18"/>
      <c r="H257" s="18"/>
    </row>
    <row r="260" spans="3:3">
      <c r="C260" s="9" t="s">
        <v>326</v>
      </c>
    </row>
  </sheetData>
  <autoFilter xmlns:etc="http://www.wps.cn/officeDocument/2017/etCustomData" ref="A4:O260" etc:filterBottomFollowUsedRange="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8" sqref="H38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9"/>
  <sheetViews>
    <sheetView workbookViewId="0">
      <selection activeCell="B1" sqref="B1"/>
    </sheetView>
  </sheetViews>
  <sheetFormatPr defaultColWidth="8.88888888888889" defaultRowHeight="14.4"/>
  <cols>
    <col min="1" max="1" width="25.7777777777778" style="9"/>
    <col min="2" max="2" width="22.8888888888889" style="9"/>
    <col min="3" max="3" width="14.5555555555556" style="9"/>
    <col min="4" max="5" width="14" customWidth="1"/>
  </cols>
  <sheetData>
    <row r="1" spans="1:13">
      <c r="A1" s="9" t="s">
        <v>304</v>
      </c>
      <c r="B1" s="21">
        <v>45505</v>
      </c>
      <c r="C1" s="21"/>
      <c r="L1" t="s">
        <v>304</v>
      </c>
      <c r="M1" t="s">
        <v>307</v>
      </c>
    </row>
    <row r="2" spans="1:13">
      <c r="A2" s="9" t="s">
        <v>308</v>
      </c>
      <c r="B2" s="9" t="s">
        <v>327</v>
      </c>
      <c r="L2" t="s">
        <v>308</v>
      </c>
      <c r="M2" t="s">
        <v>327</v>
      </c>
    </row>
    <row r="3" spans="3:5">
      <c r="C3" s="22" t="s">
        <v>311</v>
      </c>
      <c r="D3" s="18" t="s">
        <v>312</v>
      </c>
      <c r="E3" s="18" t="s">
        <v>313</v>
      </c>
    </row>
    <row r="4" spans="1:14">
      <c r="A4" s="22" t="s">
        <v>7</v>
      </c>
      <c r="B4" s="22" t="s">
        <v>8</v>
      </c>
      <c r="C4" s="22" t="s">
        <v>319</v>
      </c>
      <c r="D4" s="22" t="s">
        <v>319</v>
      </c>
      <c r="E4" s="22" t="s">
        <v>319</v>
      </c>
      <c r="F4" s="18" t="s">
        <v>44</v>
      </c>
      <c r="G4" s="18" t="s">
        <v>320</v>
      </c>
      <c r="H4" s="18" t="s">
        <v>321</v>
      </c>
      <c r="L4" s="23" t="s">
        <v>7</v>
      </c>
      <c r="M4" s="1" t="s">
        <v>322</v>
      </c>
      <c r="N4" t="s">
        <v>319</v>
      </c>
    </row>
    <row r="5" spans="1:14">
      <c r="A5" s="22" t="s">
        <v>12</v>
      </c>
      <c r="B5" s="22"/>
      <c r="C5" s="22">
        <v>145.444</v>
      </c>
      <c r="D5" s="18"/>
      <c r="E5" s="18"/>
      <c r="F5" s="18"/>
      <c r="G5" s="18"/>
      <c r="H5" s="18"/>
      <c r="L5" s="23" t="s">
        <v>12</v>
      </c>
      <c r="M5" s="1"/>
      <c r="N5">
        <v>0.57</v>
      </c>
    </row>
    <row r="6" spans="1:14">
      <c r="A6" s="22"/>
      <c r="B6" s="22">
        <v>133</v>
      </c>
      <c r="C6" s="22">
        <v>6.396</v>
      </c>
      <c r="D6" s="18">
        <v>0.34</v>
      </c>
      <c r="E6" s="18">
        <f t="shared" ref="E5:E68" si="0">C6-D6</f>
        <v>6.056</v>
      </c>
      <c r="F6" s="18">
        <v>0</v>
      </c>
      <c r="G6" s="18"/>
      <c r="H6" s="18">
        <f t="shared" ref="H6:H69" si="1">E6*G6</f>
        <v>0</v>
      </c>
      <c r="L6" s="23"/>
      <c r="M6" s="1">
        <v>133</v>
      </c>
      <c r="N6">
        <v>0.34</v>
      </c>
    </row>
    <row r="7" spans="1:14">
      <c r="A7" s="22"/>
      <c r="B7" s="22">
        <v>2708</v>
      </c>
      <c r="C7" s="22">
        <v>2.9</v>
      </c>
      <c r="D7" s="18">
        <v>0</v>
      </c>
      <c r="E7" s="18">
        <f t="shared" si="0"/>
        <v>2.9</v>
      </c>
      <c r="F7" s="18" t="s">
        <v>97</v>
      </c>
      <c r="G7" s="18">
        <v>8</v>
      </c>
      <c r="H7" s="18">
        <f t="shared" si="1"/>
        <v>23.2</v>
      </c>
      <c r="L7" s="23"/>
      <c r="M7" s="1">
        <v>3880</v>
      </c>
      <c r="N7">
        <v>0.23</v>
      </c>
    </row>
    <row r="8" spans="1:14">
      <c r="A8" s="22"/>
      <c r="B8" s="22">
        <v>3880</v>
      </c>
      <c r="C8" s="22">
        <v>23.15</v>
      </c>
      <c r="D8" s="18">
        <v>0.23</v>
      </c>
      <c r="E8" s="18">
        <f t="shared" si="0"/>
        <v>22.92</v>
      </c>
      <c r="F8" s="18" t="s">
        <v>97</v>
      </c>
      <c r="G8" s="18">
        <v>8</v>
      </c>
      <c r="H8" s="18">
        <f t="shared" si="1"/>
        <v>183.36</v>
      </c>
      <c r="L8" s="23" t="s">
        <v>13</v>
      </c>
      <c r="M8" s="1"/>
      <c r="N8">
        <v>4.76</v>
      </c>
    </row>
    <row r="9" spans="1:14">
      <c r="A9" s="22"/>
      <c r="B9" s="22">
        <v>3884</v>
      </c>
      <c r="C9" s="22">
        <v>5.152</v>
      </c>
      <c r="D9" s="18">
        <v>0</v>
      </c>
      <c r="E9" s="18">
        <f t="shared" si="0"/>
        <v>5.152</v>
      </c>
      <c r="F9" s="18" t="s">
        <v>97</v>
      </c>
      <c r="G9" s="18">
        <v>8</v>
      </c>
      <c r="H9" s="18">
        <f t="shared" si="1"/>
        <v>41.216</v>
      </c>
      <c r="L9" s="23"/>
      <c r="M9" s="1">
        <v>5298</v>
      </c>
      <c r="N9">
        <v>0.59</v>
      </c>
    </row>
    <row r="10" spans="1:14">
      <c r="A10" s="22"/>
      <c r="B10" s="22">
        <v>4168</v>
      </c>
      <c r="C10" s="22">
        <v>16.2</v>
      </c>
      <c r="D10" s="18">
        <v>0</v>
      </c>
      <c r="E10" s="18">
        <f t="shared" si="0"/>
        <v>16.2</v>
      </c>
      <c r="F10" s="18" t="s">
        <v>93</v>
      </c>
      <c r="G10" s="18">
        <v>10</v>
      </c>
      <c r="H10" s="18">
        <f t="shared" si="1"/>
        <v>162</v>
      </c>
      <c r="L10" s="23"/>
      <c r="M10" s="1">
        <v>5299</v>
      </c>
      <c r="N10">
        <v>4.17</v>
      </c>
    </row>
    <row r="11" spans="1:14">
      <c r="A11" s="22"/>
      <c r="B11" s="22">
        <v>4484</v>
      </c>
      <c r="C11" s="22">
        <v>12.3</v>
      </c>
      <c r="D11" s="18">
        <v>0</v>
      </c>
      <c r="E11" s="18">
        <f t="shared" si="0"/>
        <v>12.3</v>
      </c>
      <c r="F11" s="18" t="s">
        <v>97</v>
      </c>
      <c r="G11" s="18">
        <v>8</v>
      </c>
      <c r="H11" s="18">
        <f t="shared" si="1"/>
        <v>98.4</v>
      </c>
      <c r="L11" s="23" t="s">
        <v>14</v>
      </c>
      <c r="M11" s="1"/>
      <c r="N11">
        <v>7.49</v>
      </c>
    </row>
    <row r="12" spans="1:14">
      <c r="A12" s="22"/>
      <c r="B12" s="22">
        <v>4734</v>
      </c>
      <c r="C12" s="22">
        <v>27.823</v>
      </c>
      <c r="D12" s="18">
        <v>0</v>
      </c>
      <c r="E12" s="18">
        <f t="shared" si="0"/>
        <v>27.823</v>
      </c>
      <c r="F12" s="18" t="s">
        <v>97</v>
      </c>
      <c r="G12" s="18">
        <v>8</v>
      </c>
      <c r="H12" s="18">
        <f t="shared" si="1"/>
        <v>222.584</v>
      </c>
      <c r="L12" s="23"/>
      <c r="M12" s="1">
        <v>579</v>
      </c>
      <c r="N12">
        <v>6.49</v>
      </c>
    </row>
    <row r="13" spans="1:14">
      <c r="A13" s="22"/>
      <c r="B13" s="22">
        <v>4765</v>
      </c>
      <c r="C13" s="22">
        <v>13.73</v>
      </c>
      <c r="D13" s="18">
        <v>0</v>
      </c>
      <c r="E13" s="18">
        <f t="shared" si="0"/>
        <v>13.73</v>
      </c>
      <c r="F13" s="18" t="s">
        <v>93</v>
      </c>
      <c r="G13" s="18">
        <v>10</v>
      </c>
      <c r="H13" s="18">
        <f t="shared" si="1"/>
        <v>137.3</v>
      </c>
      <c r="L13" s="23"/>
      <c r="M13" s="1">
        <v>3908</v>
      </c>
      <c r="N13">
        <v>0.14</v>
      </c>
    </row>
    <row r="14" spans="1:14">
      <c r="A14" s="22"/>
      <c r="B14" s="22">
        <v>4766</v>
      </c>
      <c r="C14" s="22">
        <v>11.77</v>
      </c>
      <c r="D14" s="18">
        <v>0</v>
      </c>
      <c r="E14" s="18">
        <f t="shared" si="0"/>
        <v>11.77</v>
      </c>
      <c r="F14" s="18" t="s">
        <v>97</v>
      </c>
      <c r="G14" s="18">
        <v>8</v>
      </c>
      <c r="H14" s="18">
        <f t="shared" si="1"/>
        <v>94.16</v>
      </c>
      <c r="L14" s="23"/>
      <c r="M14" s="1">
        <v>5181</v>
      </c>
      <c r="N14">
        <v>0.86</v>
      </c>
    </row>
    <row r="15" spans="1:14">
      <c r="A15" s="22"/>
      <c r="B15" s="22">
        <v>4885</v>
      </c>
      <c r="C15" s="22">
        <v>6.793</v>
      </c>
      <c r="D15" s="18">
        <v>0</v>
      </c>
      <c r="E15" s="18">
        <f t="shared" si="0"/>
        <v>6.793</v>
      </c>
      <c r="F15" s="18" t="s">
        <v>97</v>
      </c>
      <c r="G15" s="18">
        <v>8</v>
      </c>
      <c r="H15" s="18">
        <f t="shared" si="1"/>
        <v>54.344</v>
      </c>
      <c r="L15" s="23" t="s">
        <v>15</v>
      </c>
      <c r="M15" s="1"/>
      <c r="N15">
        <v>1.82</v>
      </c>
    </row>
    <row r="16" spans="1:14">
      <c r="A16" s="22"/>
      <c r="B16" s="22">
        <v>5486</v>
      </c>
      <c r="C16" s="22">
        <v>9.71</v>
      </c>
      <c r="D16" s="18">
        <v>0</v>
      </c>
      <c r="E16" s="18">
        <f t="shared" si="0"/>
        <v>9.71</v>
      </c>
      <c r="F16" s="18">
        <v>0</v>
      </c>
      <c r="G16" s="18"/>
      <c r="H16" s="18">
        <f t="shared" si="1"/>
        <v>0</v>
      </c>
      <c r="L16" s="23"/>
      <c r="M16" s="1">
        <v>5361</v>
      </c>
      <c r="N16">
        <v>0.8</v>
      </c>
    </row>
    <row r="17" spans="1:14">
      <c r="A17" s="22"/>
      <c r="B17" s="22">
        <v>5491</v>
      </c>
      <c r="C17" s="22">
        <v>9.52</v>
      </c>
      <c r="D17" s="18">
        <v>0</v>
      </c>
      <c r="E17" s="18">
        <f t="shared" si="0"/>
        <v>9.52</v>
      </c>
      <c r="F17" s="18">
        <v>0</v>
      </c>
      <c r="G17" s="18"/>
      <c r="H17" s="18">
        <f t="shared" si="1"/>
        <v>0</v>
      </c>
      <c r="L17" s="23"/>
      <c r="M17" s="1">
        <v>5364</v>
      </c>
      <c r="N17">
        <v>0.52</v>
      </c>
    </row>
    <row r="18" spans="1:14">
      <c r="A18" s="22" t="s">
        <v>13</v>
      </c>
      <c r="B18" s="22"/>
      <c r="C18" s="22">
        <v>317.269</v>
      </c>
      <c r="D18" s="18"/>
      <c r="E18" s="18"/>
      <c r="F18" s="18"/>
      <c r="G18" s="18"/>
      <c r="H18" s="18">
        <f t="shared" si="1"/>
        <v>0</v>
      </c>
      <c r="L18" s="23"/>
      <c r="M18" s="1">
        <v>5377</v>
      </c>
      <c r="N18">
        <v>0.5</v>
      </c>
    </row>
    <row r="19" spans="1:14">
      <c r="A19" s="22"/>
      <c r="B19" s="22">
        <v>659</v>
      </c>
      <c r="C19" s="22">
        <v>0.11</v>
      </c>
      <c r="D19" s="18">
        <v>0</v>
      </c>
      <c r="E19" s="18">
        <f t="shared" si="0"/>
        <v>0.11</v>
      </c>
      <c r="F19" s="18">
        <v>0</v>
      </c>
      <c r="G19" s="18"/>
      <c r="H19" s="18">
        <f t="shared" si="1"/>
        <v>0</v>
      </c>
      <c r="L19" s="23" t="s">
        <v>16</v>
      </c>
      <c r="M19" s="1"/>
      <c r="N19">
        <v>2.88</v>
      </c>
    </row>
    <row r="20" spans="1:14">
      <c r="A20" s="22"/>
      <c r="B20" s="22">
        <v>2984</v>
      </c>
      <c r="C20" s="22">
        <v>5.104</v>
      </c>
      <c r="D20" s="18">
        <v>0</v>
      </c>
      <c r="E20" s="18">
        <f t="shared" si="0"/>
        <v>5.104</v>
      </c>
      <c r="F20" s="18" t="s">
        <v>93</v>
      </c>
      <c r="G20" s="18">
        <v>10</v>
      </c>
      <c r="H20" s="18">
        <f t="shared" si="1"/>
        <v>51.04</v>
      </c>
      <c r="L20" s="23"/>
      <c r="M20" s="1">
        <v>4241</v>
      </c>
      <c r="N20">
        <v>1.09</v>
      </c>
    </row>
    <row r="21" spans="1:14">
      <c r="A21" s="22"/>
      <c r="B21" s="22">
        <v>3113</v>
      </c>
      <c r="C21" s="22">
        <v>18.256</v>
      </c>
      <c r="D21" s="18">
        <v>0</v>
      </c>
      <c r="E21" s="18">
        <f t="shared" si="0"/>
        <v>18.256</v>
      </c>
      <c r="F21" s="18" t="s">
        <v>97</v>
      </c>
      <c r="G21" s="18">
        <v>8</v>
      </c>
      <c r="H21" s="18">
        <f t="shared" si="1"/>
        <v>146.048</v>
      </c>
      <c r="L21" s="23"/>
      <c r="M21" s="1">
        <v>5338</v>
      </c>
      <c r="N21">
        <v>1.79</v>
      </c>
    </row>
    <row r="22" spans="1:14">
      <c r="A22" s="22"/>
      <c r="B22" s="22">
        <v>3115</v>
      </c>
      <c r="C22" s="22">
        <v>7.869</v>
      </c>
      <c r="D22" s="18">
        <v>0</v>
      </c>
      <c r="E22" s="18">
        <f t="shared" si="0"/>
        <v>7.869</v>
      </c>
      <c r="F22" s="18" t="s">
        <v>93</v>
      </c>
      <c r="G22" s="18">
        <v>10</v>
      </c>
      <c r="H22" s="18">
        <f t="shared" si="1"/>
        <v>78.69</v>
      </c>
      <c r="L22" s="23" t="s">
        <v>17</v>
      </c>
      <c r="M22" s="1"/>
      <c r="N22">
        <v>4.615</v>
      </c>
    </row>
    <row r="23" spans="1:14">
      <c r="A23" s="22"/>
      <c r="B23" s="22">
        <v>3156</v>
      </c>
      <c r="C23" s="22">
        <v>0.21</v>
      </c>
      <c r="D23" s="18">
        <v>0</v>
      </c>
      <c r="E23" s="18">
        <f t="shared" si="0"/>
        <v>0.21</v>
      </c>
      <c r="F23" s="18">
        <v>0</v>
      </c>
      <c r="G23" s="18"/>
      <c r="H23" s="18">
        <f t="shared" si="1"/>
        <v>0</v>
      </c>
      <c r="L23" s="23"/>
      <c r="M23" s="1">
        <v>3675</v>
      </c>
      <c r="N23">
        <v>4.05</v>
      </c>
    </row>
    <row r="24" spans="1:14">
      <c r="A24" s="22"/>
      <c r="B24" s="22">
        <v>3157</v>
      </c>
      <c r="C24" s="22">
        <v>0.34</v>
      </c>
      <c r="D24" s="18">
        <v>0</v>
      </c>
      <c r="E24" s="18">
        <f t="shared" si="0"/>
        <v>0.34</v>
      </c>
      <c r="F24" s="18">
        <v>0</v>
      </c>
      <c r="G24" s="18"/>
      <c r="H24" s="18">
        <f t="shared" si="1"/>
        <v>0</v>
      </c>
      <c r="L24" s="23"/>
      <c r="M24" s="1">
        <v>4633</v>
      </c>
      <c r="N24">
        <v>0.565</v>
      </c>
    </row>
    <row r="25" spans="1:14">
      <c r="A25" s="22"/>
      <c r="B25" s="22">
        <v>3904</v>
      </c>
      <c r="C25" s="22">
        <v>21.74</v>
      </c>
      <c r="D25" s="18">
        <v>0</v>
      </c>
      <c r="E25" s="18">
        <f t="shared" si="0"/>
        <v>21.74</v>
      </c>
      <c r="F25" s="18" t="s">
        <v>97</v>
      </c>
      <c r="G25" s="18">
        <v>8</v>
      </c>
      <c r="H25" s="18">
        <f t="shared" si="1"/>
        <v>173.92</v>
      </c>
      <c r="L25" s="23" t="s">
        <v>18</v>
      </c>
      <c r="M25" s="1"/>
      <c r="N25">
        <v>6.23</v>
      </c>
    </row>
    <row r="26" spans="1:14">
      <c r="A26" s="22"/>
      <c r="B26" s="22">
        <v>4025</v>
      </c>
      <c r="C26" s="22">
        <v>11.02</v>
      </c>
      <c r="D26" s="18">
        <v>0</v>
      </c>
      <c r="E26" s="18">
        <f t="shared" si="0"/>
        <v>11.02</v>
      </c>
      <c r="F26" s="18" t="s">
        <v>97</v>
      </c>
      <c r="G26" s="18">
        <v>8</v>
      </c>
      <c r="H26" s="18">
        <f t="shared" si="1"/>
        <v>88.16</v>
      </c>
      <c r="L26" s="23"/>
      <c r="M26" s="1">
        <v>0</v>
      </c>
      <c r="N26">
        <v>1.2</v>
      </c>
    </row>
    <row r="27" spans="1:14">
      <c r="A27" s="22"/>
      <c r="B27" s="22">
        <v>4575</v>
      </c>
      <c r="C27" s="22">
        <v>6.46</v>
      </c>
      <c r="D27" s="18">
        <v>0</v>
      </c>
      <c r="E27" s="18">
        <f t="shared" si="0"/>
        <v>6.46</v>
      </c>
      <c r="F27" s="18" t="s">
        <v>97</v>
      </c>
      <c r="G27" s="18">
        <v>8</v>
      </c>
      <c r="H27" s="18">
        <f t="shared" si="1"/>
        <v>51.68</v>
      </c>
      <c r="L27" s="23"/>
      <c r="M27" s="1">
        <v>4858</v>
      </c>
      <c r="N27">
        <v>3.18</v>
      </c>
    </row>
    <row r="28" spans="1:14">
      <c r="A28" s="22"/>
      <c r="B28" s="22">
        <v>4856</v>
      </c>
      <c r="C28" s="22">
        <v>17.706</v>
      </c>
      <c r="D28" s="18">
        <v>0</v>
      </c>
      <c r="E28" s="18">
        <f t="shared" si="0"/>
        <v>17.706</v>
      </c>
      <c r="F28" s="18" t="s">
        <v>93</v>
      </c>
      <c r="G28" s="18">
        <v>10</v>
      </c>
      <c r="H28" s="18">
        <f t="shared" si="1"/>
        <v>177.06</v>
      </c>
      <c r="L28" s="23"/>
      <c r="M28" s="1">
        <v>5309</v>
      </c>
      <c r="N28">
        <v>0.61</v>
      </c>
    </row>
    <row r="29" spans="1:14">
      <c r="A29" s="22"/>
      <c r="B29" s="22">
        <v>5096</v>
      </c>
      <c r="C29" s="22">
        <v>14.66</v>
      </c>
      <c r="D29" s="18">
        <v>0</v>
      </c>
      <c r="E29" s="18">
        <f t="shared" si="0"/>
        <v>14.66</v>
      </c>
      <c r="F29" s="18" t="s">
        <v>97</v>
      </c>
      <c r="G29" s="18">
        <v>8</v>
      </c>
      <c r="H29" s="18">
        <f t="shared" si="1"/>
        <v>117.28</v>
      </c>
      <c r="L29" s="23"/>
      <c r="M29" s="1">
        <v>5331</v>
      </c>
      <c r="N29">
        <v>1.24</v>
      </c>
    </row>
    <row r="30" spans="1:14">
      <c r="A30" s="22"/>
      <c r="B30" s="22">
        <v>5131</v>
      </c>
      <c r="C30" s="22">
        <v>19.52</v>
      </c>
      <c r="D30" s="18">
        <v>0</v>
      </c>
      <c r="E30" s="18">
        <f t="shared" si="0"/>
        <v>19.52</v>
      </c>
      <c r="F30" s="18" t="s">
        <v>97</v>
      </c>
      <c r="G30" s="18">
        <v>8</v>
      </c>
      <c r="H30" s="18">
        <f t="shared" si="1"/>
        <v>156.16</v>
      </c>
      <c r="L30" s="23" t="s">
        <v>19</v>
      </c>
      <c r="M30" s="1"/>
      <c r="N30">
        <v>1.4</v>
      </c>
    </row>
    <row r="31" spans="1:14">
      <c r="A31" s="22"/>
      <c r="B31" s="22">
        <v>5132</v>
      </c>
      <c r="C31" s="22">
        <v>28.151</v>
      </c>
      <c r="D31" s="18">
        <v>0</v>
      </c>
      <c r="E31" s="18">
        <f t="shared" si="0"/>
        <v>28.151</v>
      </c>
      <c r="F31" s="18" t="s">
        <v>97</v>
      </c>
      <c r="G31" s="18">
        <v>8</v>
      </c>
      <c r="H31" s="18">
        <f t="shared" si="1"/>
        <v>225.208</v>
      </c>
      <c r="L31" s="23"/>
      <c r="M31" s="1">
        <v>118</v>
      </c>
      <c r="N31">
        <v>1</v>
      </c>
    </row>
    <row r="32" spans="1:14">
      <c r="A32" s="22"/>
      <c r="B32" s="22">
        <v>5154</v>
      </c>
      <c r="C32" s="22">
        <v>6.63</v>
      </c>
      <c r="D32" s="18">
        <v>0</v>
      </c>
      <c r="E32" s="18">
        <f t="shared" si="0"/>
        <v>6.63</v>
      </c>
      <c r="F32" s="18" t="s">
        <v>97</v>
      </c>
      <c r="G32" s="18">
        <v>8</v>
      </c>
      <c r="H32" s="18">
        <f t="shared" si="1"/>
        <v>53.04</v>
      </c>
      <c r="L32" s="23"/>
      <c r="M32" s="1">
        <v>5206</v>
      </c>
      <c r="N32">
        <v>0.4</v>
      </c>
    </row>
    <row r="33" spans="1:14">
      <c r="A33" s="22"/>
      <c r="B33" s="22">
        <v>5284</v>
      </c>
      <c r="C33" s="22">
        <v>20.66</v>
      </c>
      <c r="D33" s="18">
        <v>0</v>
      </c>
      <c r="E33" s="18">
        <f t="shared" si="0"/>
        <v>20.66</v>
      </c>
      <c r="F33" s="18" t="s">
        <v>117</v>
      </c>
      <c r="G33" s="18">
        <v>6</v>
      </c>
      <c r="H33" s="18">
        <f t="shared" si="1"/>
        <v>123.96</v>
      </c>
      <c r="L33" s="23" t="s">
        <v>20</v>
      </c>
      <c r="M33" s="1"/>
      <c r="N33">
        <v>0.94</v>
      </c>
    </row>
    <row r="34" spans="1:14">
      <c r="A34" s="22"/>
      <c r="B34" s="22">
        <v>5288</v>
      </c>
      <c r="C34" s="22">
        <v>0.68</v>
      </c>
      <c r="D34" s="18">
        <v>0</v>
      </c>
      <c r="E34" s="18">
        <f t="shared" si="0"/>
        <v>0.68</v>
      </c>
      <c r="F34" s="18" t="s">
        <v>97</v>
      </c>
      <c r="G34" s="18">
        <v>8</v>
      </c>
      <c r="H34" s="18">
        <f t="shared" si="1"/>
        <v>5.44</v>
      </c>
      <c r="L34" s="23"/>
      <c r="M34" s="1">
        <v>4578</v>
      </c>
      <c r="N34">
        <v>0.27</v>
      </c>
    </row>
    <row r="35" spans="1:14">
      <c r="A35" s="22"/>
      <c r="B35" s="22">
        <v>5298</v>
      </c>
      <c r="C35" s="22">
        <v>10.473</v>
      </c>
      <c r="D35" s="18">
        <v>0.59</v>
      </c>
      <c r="E35" s="18">
        <f t="shared" si="0"/>
        <v>9.883</v>
      </c>
      <c r="F35" s="18" t="s">
        <v>117</v>
      </c>
      <c r="G35" s="18">
        <v>6</v>
      </c>
      <c r="H35" s="18">
        <f t="shared" si="1"/>
        <v>59.298</v>
      </c>
      <c r="L35" s="23"/>
      <c r="M35" s="1">
        <v>4747</v>
      </c>
      <c r="N35">
        <v>0.67</v>
      </c>
    </row>
    <row r="36" spans="1:14">
      <c r="A36" s="22"/>
      <c r="B36" s="22">
        <v>5299</v>
      </c>
      <c r="C36" s="22">
        <v>127.68</v>
      </c>
      <c r="D36" s="18">
        <v>4.17</v>
      </c>
      <c r="E36" s="18">
        <f t="shared" si="0"/>
        <v>123.51</v>
      </c>
      <c r="F36" s="18">
        <v>0</v>
      </c>
      <c r="G36" s="18"/>
      <c r="H36" s="18">
        <f t="shared" si="1"/>
        <v>0</v>
      </c>
      <c r="L36" s="23" t="s">
        <v>21</v>
      </c>
      <c r="M36" s="1"/>
      <c r="N36">
        <v>10.486</v>
      </c>
    </row>
    <row r="37" spans="1:14">
      <c r="A37" s="22" t="s">
        <v>14</v>
      </c>
      <c r="B37" s="22"/>
      <c r="C37" s="22">
        <v>605.718</v>
      </c>
      <c r="D37" s="18"/>
      <c r="E37" s="18"/>
      <c r="F37" s="18"/>
      <c r="G37" s="18"/>
      <c r="H37" s="18">
        <f t="shared" si="1"/>
        <v>0</v>
      </c>
      <c r="L37" s="23"/>
      <c r="M37" s="1">
        <v>2726</v>
      </c>
      <c r="N37">
        <v>2.172</v>
      </c>
    </row>
    <row r="38" spans="1:14">
      <c r="A38" s="22"/>
      <c r="B38" s="22">
        <v>0</v>
      </c>
      <c r="C38" s="22">
        <v>0.26</v>
      </c>
      <c r="D38" s="18">
        <v>1.2</v>
      </c>
      <c r="E38" s="18">
        <f t="shared" si="0"/>
        <v>-0.94</v>
      </c>
      <c r="F38" s="18">
        <v>0</v>
      </c>
      <c r="G38" s="18"/>
      <c r="H38" s="18">
        <f t="shared" si="1"/>
        <v>0</v>
      </c>
      <c r="L38" s="23"/>
      <c r="M38" s="1">
        <v>5274</v>
      </c>
      <c r="N38">
        <v>7.354</v>
      </c>
    </row>
    <row r="39" spans="1:14">
      <c r="A39" s="22"/>
      <c r="B39" s="22">
        <v>38</v>
      </c>
      <c r="C39" s="22">
        <v>3.771</v>
      </c>
      <c r="D39" s="18">
        <v>0</v>
      </c>
      <c r="E39" s="18">
        <f t="shared" si="0"/>
        <v>3.771</v>
      </c>
      <c r="F39" s="18" t="s">
        <v>97</v>
      </c>
      <c r="G39" s="18">
        <v>8</v>
      </c>
      <c r="H39" s="18">
        <f t="shared" si="1"/>
        <v>30.168</v>
      </c>
      <c r="L39" s="23"/>
      <c r="M39" s="1">
        <v>5312</v>
      </c>
      <c r="N39">
        <v>0.96</v>
      </c>
    </row>
    <row r="40" spans="1:14">
      <c r="A40" s="22"/>
      <c r="B40" s="22">
        <v>73</v>
      </c>
      <c r="C40" s="22">
        <v>4.141</v>
      </c>
      <c r="D40" s="18">
        <v>0</v>
      </c>
      <c r="E40" s="18">
        <f t="shared" si="0"/>
        <v>4.141</v>
      </c>
      <c r="F40" s="18" t="s">
        <v>93</v>
      </c>
      <c r="G40" s="18">
        <v>10</v>
      </c>
      <c r="H40" s="18">
        <f t="shared" si="1"/>
        <v>41.41</v>
      </c>
      <c r="L40" s="23" t="s">
        <v>22</v>
      </c>
      <c r="M40" s="1"/>
      <c r="N40">
        <v>4.92</v>
      </c>
    </row>
    <row r="41" spans="1:14">
      <c r="A41" s="22"/>
      <c r="B41" s="22">
        <v>76</v>
      </c>
      <c r="C41" s="22">
        <v>20.43</v>
      </c>
      <c r="D41" s="18">
        <v>0</v>
      </c>
      <c r="E41" s="18">
        <f t="shared" si="0"/>
        <v>20.43</v>
      </c>
      <c r="F41" s="18" t="s">
        <v>97</v>
      </c>
      <c r="G41" s="18">
        <v>8</v>
      </c>
      <c r="H41" s="18">
        <f t="shared" si="1"/>
        <v>163.44</v>
      </c>
      <c r="L41" s="23"/>
      <c r="M41" s="1">
        <v>2100</v>
      </c>
      <c r="N41">
        <v>2.19</v>
      </c>
    </row>
    <row r="42" spans="1:14">
      <c r="A42" s="22"/>
      <c r="B42" s="22">
        <v>204</v>
      </c>
      <c r="C42" s="22">
        <v>0.1</v>
      </c>
      <c r="D42" s="18">
        <v>0</v>
      </c>
      <c r="E42" s="18">
        <f t="shared" si="0"/>
        <v>0.1</v>
      </c>
      <c r="F42" s="18">
        <v>0</v>
      </c>
      <c r="G42" s="18"/>
      <c r="H42" s="18">
        <f t="shared" si="1"/>
        <v>0</v>
      </c>
      <c r="L42" s="23"/>
      <c r="M42" s="1">
        <v>2102</v>
      </c>
      <c r="N42">
        <v>2</v>
      </c>
    </row>
    <row r="43" spans="1:14">
      <c r="A43" s="22"/>
      <c r="B43" s="22">
        <v>406</v>
      </c>
      <c r="C43" s="22">
        <v>5.66</v>
      </c>
      <c r="D43" s="18">
        <v>0</v>
      </c>
      <c r="E43" s="18">
        <f t="shared" si="0"/>
        <v>5.66</v>
      </c>
      <c r="F43" s="18" t="s">
        <v>93</v>
      </c>
      <c r="G43" s="18">
        <v>10</v>
      </c>
      <c r="H43" s="18">
        <f t="shared" si="1"/>
        <v>56.6</v>
      </c>
      <c r="L43" s="23"/>
      <c r="M43" s="1">
        <v>3081</v>
      </c>
      <c r="N43">
        <v>0.44</v>
      </c>
    </row>
    <row r="44" spans="1:14">
      <c r="A44" s="22"/>
      <c r="B44" s="22">
        <v>522</v>
      </c>
      <c r="C44" s="22">
        <v>10.864</v>
      </c>
      <c r="D44" s="18">
        <v>0</v>
      </c>
      <c r="E44" s="18">
        <f t="shared" si="0"/>
        <v>10.864</v>
      </c>
      <c r="F44" s="18" t="s">
        <v>97</v>
      </c>
      <c r="G44" s="18">
        <v>8</v>
      </c>
      <c r="H44" s="18">
        <f t="shared" si="1"/>
        <v>86.912</v>
      </c>
      <c r="L44" s="23"/>
      <c r="M44" s="1">
        <v>4654</v>
      </c>
      <c r="N44">
        <v>0.29</v>
      </c>
    </row>
    <row r="45" spans="1:14">
      <c r="A45" s="22"/>
      <c r="B45" s="22">
        <v>575</v>
      </c>
      <c r="C45" s="22">
        <v>12.025</v>
      </c>
      <c r="D45" s="18">
        <v>0</v>
      </c>
      <c r="E45" s="18">
        <f t="shared" si="0"/>
        <v>12.025</v>
      </c>
      <c r="F45" s="18" t="s">
        <v>97</v>
      </c>
      <c r="G45" s="18">
        <v>8</v>
      </c>
      <c r="H45" s="18">
        <f t="shared" si="1"/>
        <v>96.2</v>
      </c>
      <c r="L45" s="23" t="s">
        <v>23</v>
      </c>
      <c r="M45" s="1"/>
      <c r="N45">
        <v>0.61</v>
      </c>
    </row>
    <row r="46" spans="1:14">
      <c r="A46" s="22"/>
      <c r="B46" s="22">
        <v>579</v>
      </c>
      <c r="C46" s="22">
        <v>134.507</v>
      </c>
      <c r="D46" s="18">
        <v>6.49</v>
      </c>
      <c r="E46" s="18">
        <f t="shared" si="0"/>
        <v>128.017</v>
      </c>
      <c r="F46" s="18">
        <v>0</v>
      </c>
      <c r="G46" s="18"/>
      <c r="H46" s="18">
        <f t="shared" si="1"/>
        <v>0</v>
      </c>
      <c r="L46" s="23"/>
      <c r="M46" s="1">
        <v>5240</v>
      </c>
      <c r="N46">
        <v>0.61</v>
      </c>
    </row>
    <row r="47" spans="1:14">
      <c r="A47" s="22"/>
      <c r="B47" s="22">
        <v>776</v>
      </c>
      <c r="C47" s="22">
        <v>0.03</v>
      </c>
      <c r="D47" s="18">
        <v>0</v>
      </c>
      <c r="E47" s="18">
        <f t="shared" si="0"/>
        <v>0.03</v>
      </c>
      <c r="F47" s="18">
        <v>0</v>
      </c>
      <c r="G47" s="18"/>
      <c r="H47" s="18">
        <f t="shared" si="1"/>
        <v>0</v>
      </c>
      <c r="L47" s="23" t="s">
        <v>24</v>
      </c>
      <c r="M47" s="1"/>
      <c r="N47">
        <v>46.721</v>
      </c>
    </row>
    <row r="48" spans="1:13">
      <c r="A48" s="22"/>
      <c r="B48" s="22">
        <v>809</v>
      </c>
      <c r="C48" s="22">
        <v>5.3</v>
      </c>
      <c r="D48" s="18">
        <v>0</v>
      </c>
      <c r="E48" s="18">
        <f t="shared" si="0"/>
        <v>5.3</v>
      </c>
      <c r="F48" s="18" t="s">
        <v>93</v>
      </c>
      <c r="G48" s="18">
        <v>10</v>
      </c>
      <c r="H48" s="18">
        <f t="shared" si="1"/>
        <v>53</v>
      </c>
      <c r="L48" s="23"/>
      <c r="M48" s="1"/>
    </row>
    <row r="49" spans="1:13">
      <c r="A49" s="22"/>
      <c r="B49" s="22">
        <v>871</v>
      </c>
      <c r="C49" s="22">
        <v>9.46</v>
      </c>
      <c r="D49" s="18">
        <v>0</v>
      </c>
      <c r="E49" s="18">
        <f t="shared" si="0"/>
        <v>9.46</v>
      </c>
      <c r="F49" s="18" t="s">
        <v>97</v>
      </c>
      <c r="G49" s="18">
        <v>8</v>
      </c>
      <c r="H49" s="18">
        <f t="shared" si="1"/>
        <v>75.68</v>
      </c>
      <c r="L49" s="23"/>
      <c r="M49" s="1"/>
    </row>
    <row r="50" spans="1:13">
      <c r="A50" s="22"/>
      <c r="B50" s="22">
        <v>931</v>
      </c>
      <c r="C50" s="22">
        <v>18.081</v>
      </c>
      <c r="D50" s="18">
        <v>0</v>
      </c>
      <c r="E50" s="18">
        <f t="shared" si="0"/>
        <v>18.081</v>
      </c>
      <c r="F50" s="18" t="s">
        <v>97</v>
      </c>
      <c r="G50" s="18">
        <v>8</v>
      </c>
      <c r="H50" s="18">
        <f t="shared" si="1"/>
        <v>144.648</v>
      </c>
      <c r="L50" s="23"/>
      <c r="M50" s="1"/>
    </row>
    <row r="51" spans="1:13">
      <c r="A51" s="22"/>
      <c r="B51" s="22">
        <v>2880</v>
      </c>
      <c r="C51" s="22">
        <v>18.801</v>
      </c>
      <c r="D51" s="18">
        <v>0</v>
      </c>
      <c r="E51" s="18">
        <f t="shared" si="0"/>
        <v>18.801</v>
      </c>
      <c r="F51" s="18" t="s">
        <v>97</v>
      </c>
      <c r="G51" s="18">
        <v>8</v>
      </c>
      <c r="H51" s="18">
        <f t="shared" si="1"/>
        <v>150.408</v>
      </c>
      <c r="L51" s="23"/>
      <c r="M51" s="1"/>
    </row>
    <row r="52" spans="1:13">
      <c r="A52" s="22"/>
      <c r="B52" s="22">
        <v>3234</v>
      </c>
      <c r="C52" s="22">
        <v>7.656</v>
      </c>
      <c r="D52" s="18">
        <v>0</v>
      </c>
      <c r="E52" s="18">
        <f t="shared" si="0"/>
        <v>7.656</v>
      </c>
      <c r="F52" s="18" t="s">
        <v>97</v>
      </c>
      <c r="G52" s="18">
        <v>8</v>
      </c>
      <c r="H52" s="18">
        <f t="shared" si="1"/>
        <v>61.248</v>
      </c>
      <c r="L52" s="23"/>
      <c r="M52" s="1"/>
    </row>
    <row r="53" spans="1:13">
      <c r="A53" s="22"/>
      <c r="B53" s="22">
        <v>3418</v>
      </c>
      <c r="C53" s="22">
        <v>2.122</v>
      </c>
      <c r="D53" s="18">
        <v>0</v>
      </c>
      <c r="E53" s="18">
        <f t="shared" si="0"/>
        <v>2.122</v>
      </c>
      <c r="F53" s="18" t="s">
        <v>93</v>
      </c>
      <c r="G53" s="18">
        <v>10</v>
      </c>
      <c r="H53" s="18">
        <f t="shared" si="1"/>
        <v>21.22</v>
      </c>
      <c r="L53" s="23"/>
      <c r="M53" s="1"/>
    </row>
    <row r="54" spans="1:13">
      <c r="A54" s="22"/>
      <c r="B54" s="22">
        <v>3718</v>
      </c>
      <c r="C54" s="22">
        <v>3.198</v>
      </c>
      <c r="D54" s="18">
        <v>0</v>
      </c>
      <c r="E54" s="18">
        <f t="shared" si="0"/>
        <v>3.198</v>
      </c>
      <c r="F54" s="18">
        <v>0</v>
      </c>
      <c r="G54" s="18"/>
      <c r="H54" s="18">
        <f t="shared" si="1"/>
        <v>0</v>
      </c>
      <c r="L54" s="23"/>
      <c r="M54" s="1"/>
    </row>
    <row r="55" spans="1:13">
      <c r="A55" s="22"/>
      <c r="B55" s="22">
        <v>3778</v>
      </c>
      <c r="C55" s="22">
        <v>2.3</v>
      </c>
      <c r="D55" s="18">
        <v>0</v>
      </c>
      <c r="E55" s="18">
        <f t="shared" si="0"/>
        <v>2.3</v>
      </c>
      <c r="F55" s="18">
        <v>0</v>
      </c>
      <c r="G55" s="18"/>
      <c r="H55" s="18">
        <f t="shared" si="1"/>
        <v>0</v>
      </c>
      <c r="L55" s="23"/>
      <c r="M55" s="1"/>
    </row>
    <row r="56" spans="1:13">
      <c r="A56" s="22"/>
      <c r="B56" s="22">
        <v>3858</v>
      </c>
      <c r="C56" s="22">
        <v>58.771</v>
      </c>
      <c r="D56" s="18">
        <v>0</v>
      </c>
      <c r="E56" s="18">
        <f t="shared" si="0"/>
        <v>58.771</v>
      </c>
      <c r="F56" s="18" t="s">
        <v>97</v>
      </c>
      <c r="G56" s="18">
        <v>8</v>
      </c>
      <c r="H56" s="18">
        <f t="shared" si="1"/>
        <v>470.168</v>
      </c>
      <c r="L56" s="23"/>
      <c r="M56" s="1"/>
    </row>
    <row r="57" spans="1:13">
      <c r="A57" s="22"/>
      <c r="B57" s="22">
        <v>3908</v>
      </c>
      <c r="C57" s="22">
        <v>18.15</v>
      </c>
      <c r="D57" s="18">
        <v>0.14</v>
      </c>
      <c r="E57" s="18">
        <f t="shared" si="0"/>
        <v>18.01</v>
      </c>
      <c r="F57" s="18" t="s">
        <v>97</v>
      </c>
      <c r="G57" s="18">
        <v>8</v>
      </c>
      <c r="H57" s="18">
        <f t="shared" si="1"/>
        <v>144.08</v>
      </c>
      <c r="L57" s="23"/>
      <c r="M57" s="1"/>
    </row>
    <row r="58" spans="1:13">
      <c r="A58" s="22"/>
      <c r="B58" s="22">
        <v>4019</v>
      </c>
      <c r="C58" s="22">
        <v>3.636</v>
      </c>
      <c r="D58" s="18">
        <v>0</v>
      </c>
      <c r="E58" s="18">
        <f t="shared" si="0"/>
        <v>3.636</v>
      </c>
      <c r="F58" s="18">
        <v>0</v>
      </c>
      <c r="G58" s="18"/>
      <c r="H58" s="18">
        <f t="shared" si="1"/>
        <v>0</v>
      </c>
      <c r="L58" s="23"/>
      <c r="M58" s="1"/>
    </row>
    <row r="59" spans="1:13">
      <c r="A59" s="22"/>
      <c r="B59" s="22">
        <v>4350</v>
      </c>
      <c r="C59" s="22">
        <v>1.661</v>
      </c>
      <c r="D59" s="18">
        <v>0</v>
      </c>
      <c r="E59" s="18">
        <f t="shared" si="0"/>
        <v>1.661</v>
      </c>
      <c r="F59" s="18">
        <v>0</v>
      </c>
      <c r="G59" s="18"/>
      <c r="H59" s="18">
        <f t="shared" si="1"/>
        <v>0</v>
      </c>
      <c r="L59" s="23"/>
      <c r="M59" s="1"/>
    </row>
    <row r="60" spans="1:13">
      <c r="A60" s="22"/>
      <c r="B60" s="22">
        <v>4480</v>
      </c>
      <c r="C60" s="22">
        <v>3.562</v>
      </c>
      <c r="D60" s="18">
        <v>0</v>
      </c>
      <c r="E60" s="18">
        <f t="shared" si="0"/>
        <v>3.562</v>
      </c>
      <c r="F60" s="18" t="s">
        <v>97</v>
      </c>
      <c r="G60" s="18">
        <v>8</v>
      </c>
      <c r="H60" s="18">
        <f t="shared" si="1"/>
        <v>28.496</v>
      </c>
      <c r="L60" s="23"/>
      <c r="M60" s="1"/>
    </row>
    <row r="61" spans="1:13">
      <c r="A61" s="22"/>
      <c r="B61" s="22">
        <v>4735</v>
      </c>
      <c r="C61" s="22">
        <v>15.132</v>
      </c>
      <c r="D61" s="18">
        <v>0</v>
      </c>
      <c r="E61" s="18">
        <f t="shared" si="0"/>
        <v>15.132</v>
      </c>
      <c r="F61" s="18" t="s">
        <v>97</v>
      </c>
      <c r="G61" s="18">
        <v>8</v>
      </c>
      <c r="H61" s="18">
        <f t="shared" si="1"/>
        <v>121.056</v>
      </c>
      <c r="L61" s="23"/>
      <c r="M61" s="1"/>
    </row>
    <row r="62" spans="1:13">
      <c r="A62" s="22"/>
      <c r="B62" s="22">
        <v>4997</v>
      </c>
      <c r="C62" s="22">
        <v>16.621</v>
      </c>
      <c r="D62" s="18">
        <v>0</v>
      </c>
      <c r="E62" s="18">
        <f t="shared" si="0"/>
        <v>16.621</v>
      </c>
      <c r="F62" s="18" t="s">
        <v>97</v>
      </c>
      <c r="G62" s="18">
        <v>8</v>
      </c>
      <c r="H62" s="18">
        <f t="shared" si="1"/>
        <v>132.968</v>
      </c>
      <c r="L62" s="23"/>
      <c r="M62" s="1"/>
    </row>
    <row r="63" spans="1:13">
      <c r="A63" s="22"/>
      <c r="B63" s="22">
        <v>5009</v>
      </c>
      <c r="C63" s="22">
        <v>0.251</v>
      </c>
      <c r="D63" s="18">
        <v>0</v>
      </c>
      <c r="E63" s="18">
        <f t="shared" si="0"/>
        <v>0.251</v>
      </c>
      <c r="F63" s="18" t="s">
        <v>97</v>
      </c>
      <c r="G63" s="18">
        <v>8</v>
      </c>
      <c r="H63" s="18">
        <f t="shared" si="1"/>
        <v>2.008</v>
      </c>
      <c r="L63" s="23"/>
      <c r="M63" s="1"/>
    </row>
    <row r="64" spans="1:13">
      <c r="A64" s="22"/>
      <c r="B64" s="22">
        <v>5181</v>
      </c>
      <c r="C64" s="22">
        <v>125.906</v>
      </c>
      <c r="D64" s="18">
        <v>0.86</v>
      </c>
      <c r="E64" s="18">
        <f t="shared" si="0"/>
        <v>125.046</v>
      </c>
      <c r="F64" s="18" t="s">
        <v>93</v>
      </c>
      <c r="G64" s="18">
        <v>10</v>
      </c>
      <c r="H64" s="18">
        <f t="shared" si="1"/>
        <v>1250.46</v>
      </c>
      <c r="L64" s="23"/>
      <c r="M64" s="1"/>
    </row>
    <row r="65" spans="1:13">
      <c r="A65" s="22"/>
      <c r="B65" s="22">
        <v>5182</v>
      </c>
      <c r="C65" s="22">
        <v>0.26</v>
      </c>
      <c r="D65" s="18">
        <v>0</v>
      </c>
      <c r="E65" s="18">
        <f t="shared" si="0"/>
        <v>0.26</v>
      </c>
      <c r="F65" s="18">
        <v>0</v>
      </c>
      <c r="G65" s="18"/>
      <c r="H65" s="18">
        <f t="shared" si="1"/>
        <v>0</v>
      </c>
      <c r="L65" s="23"/>
      <c r="M65" s="1"/>
    </row>
    <row r="66" spans="1:13">
      <c r="A66" s="22"/>
      <c r="B66" s="22">
        <v>5239</v>
      </c>
      <c r="C66" s="22">
        <v>4.16</v>
      </c>
      <c r="D66" s="18">
        <v>0</v>
      </c>
      <c r="E66" s="18">
        <f t="shared" si="0"/>
        <v>4.16</v>
      </c>
      <c r="F66" s="18" t="s">
        <v>97</v>
      </c>
      <c r="G66" s="18">
        <v>8</v>
      </c>
      <c r="H66" s="18">
        <f t="shared" si="1"/>
        <v>33.28</v>
      </c>
      <c r="L66" s="23"/>
      <c r="M66" s="1"/>
    </row>
    <row r="67" spans="1:13">
      <c r="A67" s="22"/>
      <c r="B67" s="22">
        <v>5266</v>
      </c>
      <c r="C67" s="22">
        <v>10.663</v>
      </c>
      <c r="D67" s="18">
        <v>0</v>
      </c>
      <c r="E67" s="18">
        <f t="shared" si="0"/>
        <v>10.663</v>
      </c>
      <c r="F67" s="18" t="s">
        <v>97</v>
      </c>
      <c r="G67" s="18">
        <v>8</v>
      </c>
      <c r="H67" s="18">
        <f t="shared" si="1"/>
        <v>85.304</v>
      </c>
      <c r="L67" s="23"/>
      <c r="M67" s="1"/>
    </row>
    <row r="68" spans="1:13">
      <c r="A68" s="22"/>
      <c r="B68" s="22">
        <v>5281</v>
      </c>
      <c r="C68" s="22">
        <v>9.769</v>
      </c>
      <c r="D68" s="18">
        <v>0</v>
      </c>
      <c r="E68" s="18">
        <f t="shared" si="0"/>
        <v>9.769</v>
      </c>
      <c r="F68" s="18" t="s">
        <v>117</v>
      </c>
      <c r="G68" s="18">
        <v>6</v>
      </c>
      <c r="H68" s="18">
        <f t="shared" si="1"/>
        <v>58.614</v>
      </c>
      <c r="L68" s="23"/>
      <c r="M68" s="1"/>
    </row>
    <row r="69" spans="1:13">
      <c r="A69" s="22"/>
      <c r="B69" s="22">
        <v>5282</v>
      </c>
      <c r="C69" s="22">
        <v>0.1</v>
      </c>
      <c r="D69" s="18">
        <v>0</v>
      </c>
      <c r="E69" s="18">
        <f t="shared" ref="E69:E132" si="2">C69-D69</f>
        <v>0.1</v>
      </c>
      <c r="F69" s="18" t="s">
        <v>117</v>
      </c>
      <c r="G69" s="18">
        <v>6</v>
      </c>
      <c r="H69" s="18">
        <f t="shared" si="1"/>
        <v>0.6</v>
      </c>
      <c r="L69" s="23"/>
      <c r="M69" s="1"/>
    </row>
    <row r="70" spans="1:13">
      <c r="A70" s="22"/>
      <c r="B70" s="22">
        <v>5308</v>
      </c>
      <c r="C70" s="22">
        <v>27.83</v>
      </c>
      <c r="D70" s="18">
        <v>0</v>
      </c>
      <c r="E70" s="18">
        <f t="shared" si="2"/>
        <v>27.83</v>
      </c>
      <c r="F70" s="18" t="s">
        <v>97</v>
      </c>
      <c r="G70" s="18">
        <v>8</v>
      </c>
      <c r="H70" s="18">
        <f t="shared" ref="H70:H133" si="3">E70*G70</f>
        <v>222.64</v>
      </c>
      <c r="L70" s="23"/>
      <c r="M70" s="1"/>
    </row>
    <row r="71" spans="1:13">
      <c r="A71" s="22"/>
      <c r="B71" s="22">
        <v>5324</v>
      </c>
      <c r="C71" s="22">
        <v>27.95</v>
      </c>
      <c r="D71" s="18">
        <v>0</v>
      </c>
      <c r="E71" s="18">
        <f t="shared" si="2"/>
        <v>27.95</v>
      </c>
      <c r="F71" s="18" t="s">
        <v>97</v>
      </c>
      <c r="G71" s="18">
        <v>8</v>
      </c>
      <c r="H71" s="18">
        <f t="shared" si="3"/>
        <v>223.6</v>
      </c>
      <c r="L71" s="23"/>
      <c r="M71" s="1"/>
    </row>
    <row r="72" spans="1:13">
      <c r="A72" s="22"/>
      <c r="B72" s="22">
        <v>5328</v>
      </c>
      <c r="C72" s="22">
        <v>15.37</v>
      </c>
      <c r="D72" s="18">
        <v>0</v>
      </c>
      <c r="E72" s="18">
        <f t="shared" si="2"/>
        <v>15.37</v>
      </c>
      <c r="F72" s="18" t="s">
        <v>97</v>
      </c>
      <c r="G72" s="18">
        <v>8</v>
      </c>
      <c r="H72" s="18">
        <f t="shared" si="3"/>
        <v>122.96</v>
      </c>
      <c r="L72" s="23"/>
      <c r="M72" s="1"/>
    </row>
    <row r="73" spans="1:13">
      <c r="A73" s="22"/>
      <c r="B73" s="22">
        <v>5475</v>
      </c>
      <c r="C73" s="22">
        <v>7.22</v>
      </c>
      <c r="D73" s="18">
        <v>0</v>
      </c>
      <c r="E73" s="18">
        <f t="shared" si="2"/>
        <v>7.22</v>
      </c>
      <c r="F73" s="18">
        <v>0</v>
      </c>
      <c r="G73" s="18"/>
      <c r="H73" s="18">
        <f t="shared" si="3"/>
        <v>0</v>
      </c>
      <c r="L73" s="23"/>
      <c r="M73" s="1"/>
    </row>
    <row r="74" spans="1:13">
      <c r="A74" s="22" t="s">
        <v>15</v>
      </c>
      <c r="B74" s="22"/>
      <c r="C74" s="22">
        <v>136.081</v>
      </c>
      <c r="D74" s="18"/>
      <c r="E74" s="18"/>
      <c r="F74" s="18"/>
      <c r="G74" s="18"/>
      <c r="H74" s="18">
        <f t="shared" si="3"/>
        <v>0</v>
      </c>
      <c r="L74" s="23"/>
      <c r="M74" s="1"/>
    </row>
    <row r="75" spans="1:13">
      <c r="A75" s="22"/>
      <c r="B75" s="22">
        <v>133</v>
      </c>
      <c r="C75" s="22">
        <v>4.846</v>
      </c>
      <c r="D75" s="18">
        <v>0.34</v>
      </c>
      <c r="E75" s="18">
        <f t="shared" si="2"/>
        <v>4.506</v>
      </c>
      <c r="F75" s="18">
        <v>0</v>
      </c>
      <c r="G75" s="18"/>
      <c r="H75" s="18">
        <f t="shared" si="3"/>
        <v>0</v>
      </c>
      <c r="L75" s="23"/>
      <c r="M75" s="1"/>
    </row>
    <row r="76" spans="1:13">
      <c r="A76" s="22"/>
      <c r="B76" s="22">
        <v>5283</v>
      </c>
      <c r="C76" s="22">
        <v>4</v>
      </c>
      <c r="D76" s="18">
        <v>0</v>
      </c>
      <c r="E76" s="18">
        <f t="shared" si="2"/>
        <v>4</v>
      </c>
      <c r="F76" s="18">
        <v>0</v>
      </c>
      <c r="G76" s="18"/>
      <c r="H76" s="18">
        <f t="shared" si="3"/>
        <v>0</v>
      </c>
      <c r="L76" s="23"/>
      <c r="M76" s="1"/>
    </row>
    <row r="77" spans="1:13">
      <c r="A77" s="22"/>
      <c r="B77" s="22">
        <v>5360</v>
      </c>
      <c r="C77" s="22">
        <v>8.37</v>
      </c>
      <c r="D77" s="18">
        <v>0</v>
      </c>
      <c r="E77" s="18">
        <f t="shared" si="2"/>
        <v>8.37</v>
      </c>
      <c r="F77" s="18">
        <v>0</v>
      </c>
      <c r="G77" s="18"/>
      <c r="H77" s="18">
        <f t="shared" si="3"/>
        <v>0</v>
      </c>
      <c r="L77" s="23"/>
      <c r="M77" s="1"/>
    </row>
    <row r="78" spans="1:13">
      <c r="A78" s="22"/>
      <c r="B78" s="22">
        <v>5361</v>
      </c>
      <c r="C78" s="22">
        <v>6.69</v>
      </c>
      <c r="D78" s="18">
        <v>0.8</v>
      </c>
      <c r="E78" s="18">
        <f t="shared" si="2"/>
        <v>5.89</v>
      </c>
      <c r="F78" s="18">
        <v>0</v>
      </c>
      <c r="G78" s="18"/>
      <c r="H78" s="18">
        <f t="shared" si="3"/>
        <v>0</v>
      </c>
      <c r="L78" s="23"/>
      <c r="M78" s="1"/>
    </row>
    <row r="79" spans="1:13">
      <c r="A79" s="22"/>
      <c r="B79" s="22">
        <v>5362</v>
      </c>
      <c r="C79" s="22">
        <v>23.58</v>
      </c>
      <c r="D79" s="18">
        <v>0</v>
      </c>
      <c r="E79" s="18">
        <f t="shared" si="2"/>
        <v>23.58</v>
      </c>
      <c r="F79" s="18">
        <v>0</v>
      </c>
      <c r="G79" s="18"/>
      <c r="H79" s="18">
        <f t="shared" si="3"/>
        <v>0</v>
      </c>
      <c r="L79" s="23"/>
      <c r="M79" s="1"/>
    </row>
    <row r="80" spans="1:13">
      <c r="A80" s="22"/>
      <c r="B80" s="22">
        <v>5363</v>
      </c>
      <c r="C80" s="22">
        <v>6.42</v>
      </c>
      <c r="D80" s="18">
        <v>0</v>
      </c>
      <c r="E80" s="18">
        <f t="shared" si="2"/>
        <v>6.42</v>
      </c>
      <c r="F80" s="18">
        <v>0</v>
      </c>
      <c r="G80" s="18"/>
      <c r="H80" s="18">
        <f t="shared" si="3"/>
        <v>0</v>
      </c>
      <c r="L80" s="23"/>
      <c r="M80" s="1"/>
    </row>
    <row r="81" spans="1:13">
      <c r="A81" s="22"/>
      <c r="B81" s="22">
        <v>5364</v>
      </c>
      <c r="C81" s="22">
        <v>8.93</v>
      </c>
      <c r="D81" s="18">
        <v>0.52</v>
      </c>
      <c r="E81" s="18">
        <f t="shared" si="2"/>
        <v>8.41</v>
      </c>
      <c r="F81" s="18">
        <v>0</v>
      </c>
      <c r="G81" s="18"/>
      <c r="H81" s="18">
        <f t="shared" si="3"/>
        <v>0</v>
      </c>
      <c r="L81" s="23"/>
      <c r="M81" s="1"/>
    </row>
    <row r="82" spans="1:13">
      <c r="A82" s="22"/>
      <c r="B82" s="22">
        <v>5365</v>
      </c>
      <c r="C82" s="22">
        <v>2.28</v>
      </c>
      <c r="D82" s="18">
        <v>0</v>
      </c>
      <c r="E82" s="18">
        <f t="shared" si="2"/>
        <v>2.28</v>
      </c>
      <c r="F82" s="18">
        <v>0</v>
      </c>
      <c r="G82" s="18"/>
      <c r="H82" s="18">
        <f t="shared" si="3"/>
        <v>0</v>
      </c>
      <c r="L82" s="23"/>
      <c r="M82" s="1"/>
    </row>
    <row r="83" spans="1:13">
      <c r="A83" s="22"/>
      <c r="B83" s="22">
        <v>5367</v>
      </c>
      <c r="C83" s="22">
        <v>0.73</v>
      </c>
      <c r="D83" s="18">
        <v>0</v>
      </c>
      <c r="E83" s="18">
        <f t="shared" si="2"/>
        <v>0.73</v>
      </c>
      <c r="F83" s="18">
        <v>0</v>
      </c>
      <c r="G83" s="18"/>
      <c r="H83" s="18">
        <f t="shared" si="3"/>
        <v>0</v>
      </c>
      <c r="L83" s="23"/>
      <c r="M83" s="1"/>
    </row>
    <row r="84" spans="1:13">
      <c r="A84" s="22"/>
      <c r="B84" s="22">
        <v>5369</v>
      </c>
      <c r="C84" s="22">
        <v>8.38</v>
      </c>
      <c r="D84" s="18">
        <v>0</v>
      </c>
      <c r="E84" s="18">
        <f t="shared" si="2"/>
        <v>8.38</v>
      </c>
      <c r="F84" s="18">
        <v>0</v>
      </c>
      <c r="G84" s="18"/>
      <c r="H84" s="18">
        <f t="shared" si="3"/>
        <v>0</v>
      </c>
      <c r="L84" s="23"/>
      <c r="M84" s="1"/>
    </row>
    <row r="85" spans="1:13">
      <c r="A85" s="22"/>
      <c r="B85" s="22">
        <v>5370</v>
      </c>
      <c r="C85" s="22">
        <v>9.17</v>
      </c>
      <c r="D85" s="18">
        <v>0</v>
      </c>
      <c r="E85" s="18">
        <f t="shared" si="2"/>
        <v>9.17</v>
      </c>
      <c r="F85" s="18">
        <v>0</v>
      </c>
      <c r="G85" s="18"/>
      <c r="H85" s="18">
        <f t="shared" si="3"/>
        <v>0</v>
      </c>
      <c r="L85" s="23"/>
      <c r="M85" s="1"/>
    </row>
    <row r="86" spans="1:13">
      <c r="A86" s="22"/>
      <c r="B86" s="22">
        <v>5376</v>
      </c>
      <c r="C86" s="22">
        <v>0.74</v>
      </c>
      <c r="D86" s="18">
        <v>0</v>
      </c>
      <c r="E86" s="18">
        <f t="shared" si="2"/>
        <v>0.74</v>
      </c>
      <c r="F86" s="18">
        <v>0</v>
      </c>
      <c r="G86" s="18"/>
      <c r="H86" s="18">
        <f t="shared" si="3"/>
        <v>0</v>
      </c>
      <c r="L86" s="23"/>
      <c r="M86" s="1"/>
    </row>
    <row r="87" spans="1:13">
      <c r="A87" s="22"/>
      <c r="B87" s="22">
        <v>5377</v>
      </c>
      <c r="C87" s="22">
        <v>22.38</v>
      </c>
      <c r="D87" s="18">
        <v>0.5</v>
      </c>
      <c r="E87" s="18">
        <f t="shared" si="2"/>
        <v>21.88</v>
      </c>
      <c r="F87" s="18">
        <v>0</v>
      </c>
      <c r="G87" s="18"/>
      <c r="H87" s="18">
        <f t="shared" si="3"/>
        <v>0</v>
      </c>
      <c r="L87" s="23"/>
      <c r="M87" s="1"/>
    </row>
    <row r="88" spans="1:13">
      <c r="A88" s="22"/>
      <c r="B88" s="22">
        <v>5389</v>
      </c>
      <c r="C88" s="22">
        <v>3.45</v>
      </c>
      <c r="D88" s="18">
        <v>0</v>
      </c>
      <c r="E88" s="18">
        <f t="shared" si="2"/>
        <v>3.45</v>
      </c>
      <c r="F88" s="18">
        <v>0</v>
      </c>
      <c r="G88" s="18"/>
      <c r="H88" s="18">
        <f t="shared" si="3"/>
        <v>0</v>
      </c>
      <c r="L88" s="23"/>
      <c r="M88" s="1"/>
    </row>
    <row r="89" spans="1:13">
      <c r="A89" s="22"/>
      <c r="B89" s="22">
        <v>5393</v>
      </c>
      <c r="C89" s="22">
        <v>3.965</v>
      </c>
      <c r="D89" s="18">
        <v>0</v>
      </c>
      <c r="E89" s="18">
        <f t="shared" si="2"/>
        <v>3.965</v>
      </c>
      <c r="F89" s="18">
        <v>0</v>
      </c>
      <c r="G89" s="18"/>
      <c r="H89" s="18">
        <f t="shared" si="3"/>
        <v>0</v>
      </c>
      <c r="L89" s="23"/>
      <c r="M89" s="1"/>
    </row>
    <row r="90" spans="1:13">
      <c r="A90" s="22"/>
      <c r="B90" s="22">
        <v>5394</v>
      </c>
      <c r="C90" s="22">
        <v>6.2</v>
      </c>
      <c r="D90" s="18">
        <v>0</v>
      </c>
      <c r="E90" s="18">
        <f t="shared" si="2"/>
        <v>6.2</v>
      </c>
      <c r="F90" s="18">
        <v>0</v>
      </c>
      <c r="G90" s="18"/>
      <c r="H90" s="18">
        <f t="shared" si="3"/>
        <v>0</v>
      </c>
      <c r="L90" s="23"/>
      <c r="M90" s="1"/>
    </row>
    <row r="91" spans="1:13">
      <c r="A91" s="22"/>
      <c r="B91" s="22">
        <v>5395</v>
      </c>
      <c r="C91" s="22">
        <v>4.38</v>
      </c>
      <c r="D91" s="18">
        <v>0</v>
      </c>
      <c r="E91" s="18">
        <f t="shared" si="2"/>
        <v>4.38</v>
      </c>
      <c r="F91" s="18">
        <v>0</v>
      </c>
      <c r="G91" s="18"/>
      <c r="H91" s="18">
        <f t="shared" si="3"/>
        <v>0</v>
      </c>
      <c r="L91" s="23"/>
      <c r="M91" s="1"/>
    </row>
    <row r="92" spans="1:13">
      <c r="A92" s="22"/>
      <c r="B92" s="22">
        <v>5488</v>
      </c>
      <c r="C92" s="22">
        <v>11.57</v>
      </c>
      <c r="D92" s="18">
        <v>0</v>
      </c>
      <c r="E92" s="18">
        <f t="shared" si="2"/>
        <v>11.57</v>
      </c>
      <c r="F92" s="18">
        <v>0</v>
      </c>
      <c r="G92" s="18"/>
      <c r="H92" s="18">
        <f t="shared" si="3"/>
        <v>0</v>
      </c>
      <c r="L92" s="23"/>
      <c r="M92" s="1"/>
    </row>
    <row r="93" spans="1:13">
      <c r="A93" s="22" t="s">
        <v>16</v>
      </c>
      <c r="B93" s="22"/>
      <c r="C93" s="22">
        <v>625.969</v>
      </c>
      <c r="D93" s="18"/>
      <c r="E93" s="18"/>
      <c r="F93" s="18"/>
      <c r="G93" s="18"/>
      <c r="H93" s="18">
        <f t="shared" si="3"/>
        <v>0</v>
      </c>
      <c r="L93" s="23"/>
      <c r="M93" s="1"/>
    </row>
    <row r="94" spans="1:13">
      <c r="A94" s="22"/>
      <c r="B94" s="22">
        <v>1</v>
      </c>
      <c r="C94" s="22">
        <v>0.49</v>
      </c>
      <c r="D94" s="18">
        <v>0</v>
      </c>
      <c r="E94" s="18">
        <f t="shared" si="2"/>
        <v>0.49</v>
      </c>
      <c r="F94" s="18">
        <v>0</v>
      </c>
      <c r="G94" s="18"/>
      <c r="H94" s="18">
        <f t="shared" si="3"/>
        <v>0</v>
      </c>
      <c r="L94" s="23"/>
      <c r="M94" s="1"/>
    </row>
    <row r="95" spans="1:13">
      <c r="A95" s="22"/>
      <c r="B95" s="22">
        <v>1541</v>
      </c>
      <c r="C95" s="22">
        <v>12.9</v>
      </c>
      <c r="D95" s="18">
        <v>0</v>
      </c>
      <c r="E95" s="18">
        <f t="shared" si="2"/>
        <v>12.9</v>
      </c>
      <c r="F95" s="18" t="s">
        <v>117</v>
      </c>
      <c r="G95" s="18">
        <v>6</v>
      </c>
      <c r="H95" s="18">
        <f t="shared" si="3"/>
        <v>77.4</v>
      </c>
      <c r="L95" s="23"/>
      <c r="M95" s="1"/>
    </row>
    <row r="96" spans="1:13">
      <c r="A96" s="22"/>
      <c r="B96" s="22">
        <v>1551</v>
      </c>
      <c r="C96" s="22">
        <v>0.45</v>
      </c>
      <c r="D96" s="18">
        <v>0</v>
      </c>
      <c r="E96" s="18">
        <f t="shared" si="2"/>
        <v>0.45</v>
      </c>
      <c r="F96" s="18">
        <v>0</v>
      </c>
      <c r="G96" s="18"/>
      <c r="H96" s="18">
        <f t="shared" si="3"/>
        <v>0</v>
      </c>
      <c r="L96" s="23"/>
      <c r="M96" s="1"/>
    </row>
    <row r="97" spans="1:13">
      <c r="A97" s="22"/>
      <c r="B97" s="22">
        <v>1613</v>
      </c>
      <c r="C97" s="22">
        <v>10.49</v>
      </c>
      <c r="D97" s="18">
        <v>0</v>
      </c>
      <c r="E97" s="18">
        <f t="shared" si="2"/>
        <v>10.49</v>
      </c>
      <c r="F97" s="18" t="s">
        <v>97</v>
      </c>
      <c r="G97" s="18">
        <v>8</v>
      </c>
      <c r="H97" s="18">
        <f t="shared" si="3"/>
        <v>83.92</v>
      </c>
      <c r="L97" s="23"/>
      <c r="M97" s="1"/>
    </row>
    <row r="98" spans="1:13">
      <c r="A98" s="22"/>
      <c r="B98" s="22">
        <v>1798</v>
      </c>
      <c r="C98" s="22">
        <v>14.69</v>
      </c>
      <c r="D98" s="18">
        <v>0</v>
      </c>
      <c r="E98" s="18">
        <f t="shared" si="2"/>
        <v>14.69</v>
      </c>
      <c r="F98" s="18" t="s">
        <v>97</v>
      </c>
      <c r="G98" s="18">
        <v>8</v>
      </c>
      <c r="H98" s="18">
        <f t="shared" si="3"/>
        <v>117.52</v>
      </c>
      <c r="L98" s="23"/>
      <c r="M98" s="1"/>
    </row>
    <row r="99" spans="1:13">
      <c r="A99" s="22"/>
      <c r="B99" s="22">
        <v>1837</v>
      </c>
      <c r="C99" s="22">
        <v>3.571</v>
      </c>
      <c r="D99" s="18">
        <v>0</v>
      </c>
      <c r="E99" s="18">
        <f t="shared" si="2"/>
        <v>3.571</v>
      </c>
      <c r="F99" s="18" t="s">
        <v>93</v>
      </c>
      <c r="G99" s="18">
        <v>10</v>
      </c>
      <c r="H99" s="18">
        <f t="shared" si="3"/>
        <v>35.71</v>
      </c>
      <c r="L99" s="23"/>
      <c r="M99" s="1"/>
    </row>
    <row r="100" spans="1:13">
      <c r="A100" s="22"/>
      <c r="B100" s="22">
        <v>1838</v>
      </c>
      <c r="C100" s="22">
        <v>13.008</v>
      </c>
      <c r="D100" s="18">
        <v>0</v>
      </c>
      <c r="E100" s="18">
        <f t="shared" si="2"/>
        <v>13.008</v>
      </c>
      <c r="F100" s="18" t="s">
        <v>93</v>
      </c>
      <c r="G100" s="18">
        <v>10</v>
      </c>
      <c r="H100" s="18">
        <f t="shared" si="3"/>
        <v>130.08</v>
      </c>
      <c r="L100" s="23"/>
      <c r="M100" s="1"/>
    </row>
    <row r="101" spans="1:13">
      <c r="A101" s="22"/>
      <c r="B101" s="22">
        <v>2177</v>
      </c>
      <c r="C101" s="22">
        <v>0.65</v>
      </c>
      <c r="D101" s="18">
        <v>0</v>
      </c>
      <c r="E101" s="18">
        <f t="shared" si="2"/>
        <v>0.65</v>
      </c>
      <c r="F101" s="18">
        <v>0</v>
      </c>
      <c r="G101" s="18"/>
      <c r="H101" s="18">
        <f t="shared" si="3"/>
        <v>0</v>
      </c>
      <c r="L101" s="23"/>
      <c r="M101" s="1"/>
    </row>
    <row r="102" spans="1:13">
      <c r="A102" s="22"/>
      <c r="B102" s="22">
        <v>2767</v>
      </c>
      <c r="C102" s="22">
        <v>25.31</v>
      </c>
      <c r="D102" s="18">
        <v>0</v>
      </c>
      <c r="E102" s="18">
        <f t="shared" si="2"/>
        <v>25.31</v>
      </c>
      <c r="F102" s="18" t="s">
        <v>93</v>
      </c>
      <c r="G102" s="18">
        <v>10</v>
      </c>
      <c r="H102" s="18">
        <f t="shared" si="3"/>
        <v>253.1</v>
      </c>
      <c r="L102" s="23"/>
      <c r="M102" s="1"/>
    </row>
    <row r="103" spans="1:13">
      <c r="A103" s="22"/>
      <c r="B103" s="22">
        <v>2768</v>
      </c>
      <c r="C103" s="22">
        <v>14.51</v>
      </c>
      <c r="D103" s="18">
        <v>0</v>
      </c>
      <c r="E103" s="18">
        <f t="shared" si="2"/>
        <v>14.51</v>
      </c>
      <c r="F103" s="18" t="s">
        <v>97</v>
      </c>
      <c r="G103" s="18">
        <v>8</v>
      </c>
      <c r="H103" s="18">
        <f t="shared" si="3"/>
        <v>116.08</v>
      </c>
      <c r="L103" s="23"/>
      <c r="M103" s="1"/>
    </row>
    <row r="104" spans="1:13">
      <c r="A104" s="22"/>
      <c r="B104" s="22">
        <v>3142</v>
      </c>
      <c r="C104" s="22">
        <v>12.41</v>
      </c>
      <c r="D104" s="18">
        <v>0</v>
      </c>
      <c r="E104" s="18">
        <f t="shared" si="2"/>
        <v>12.41</v>
      </c>
      <c r="F104" s="18" t="s">
        <v>97</v>
      </c>
      <c r="G104" s="18">
        <v>8</v>
      </c>
      <c r="H104" s="18">
        <f t="shared" si="3"/>
        <v>99.28</v>
      </c>
      <c r="L104" s="23"/>
      <c r="M104" s="1"/>
    </row>
    <row r="105" spans="1:13">
      <c r="A105" s="22"/>
      <c r="B105" s="22">
        <v>4220</v>
      </c>
      <c r="C105" s="22">
        <v>22.97</v>
      </c>
      <c r="D105" s="18">
        <v>0</v>
      </c>
      <c r="E105" s="18">
        <f t="shared" si="2"/>
        <v>22.97</v>
      </c>
      <c r="F105" s="18" t="s">
        <v>97</v>
      </c>
      <c r="G105" s="18">
        <v>8</v>
      </c>
      <c r="H105" s="18">
        <f t="shared" si="3"/>
        <v>183.76</v>
      </c>
      <c r="L105" s="23"/>
      <c r="M105" s="1"/>
    </row>
    <row r="106" spans="1:13">
      <c r="A106" s="22"/>
      <c r="B106" s="22">
        <v>4239</v>
      </c>
      <c r="C106" s="22">
        <v>2.09</v>
      </c>
      <c r="D106" s="18">
        <v>0</v>
      </c>
      <c r="E106" s="18">
        <f t="shared" si="2"/>
        <v>2.09</v>
      </c>
      <c r="F106" s="18" t="s">
        <v>117</v>
      </c>
      <c r="G106" s="18">
        <v>6</v>
      </c>
      <c r="H106" s="18">
        <f t="shared" si="3"/>
        <v>12.54</v>
      </c>
      <c r="L106" s="23"/>
      <c r="M106" s="1"/>
    </row>
    <row r="107" spans="1:13">
      <c r="A107" s="22"/>
      <c r="B107" s="22">
        <v>4241</v>
      </c>
      <c r="C107" s="22">
        <v>99.786</v>
      </c>
      <c r="D107" s="18">
        <v>1.09</v>
      </c>
      <c r="E107" s="18">
        <f t="shared" si="2"/>
        <v>98.696</v>
      </c>
      <c r="F107" s="18">
        <v>0</v>
      </c>
      <c r="G107" s="18"/>
      <c r="H107" s="18">
        <f t="shared" si="3"/>
        <v>0</v>
      </c>
      <c r="L107" s="23"/>
      <c r="M107" s="1"/>
    </row>
    <row r="108" spans="1:13">
      <c r="A108" s="22"/>
      <c r="B108" s="22">
        <v>4401</v>
      </c>
      <c r="C108" s="22">
        <v>28.84</v>
      </c>
      <c r="D108" s="18">
        <v>0</v>
      </c>
      <c r="E108" s="18">
        <f t="shared" si="2"/>
        <v>28.84</v>
      </c>
      <c r="F108" s="18" t="s">
        <v>97</v>
      </c>
      <c r="G108" s="18">
        <v>8</v>
      </c>
      <c r="H108" s="18">
        <f t="shared" si="3"/>
        <v>230.72</v>
      </c>
      <c r="L108" s="23"/>
      <c r="M108" s="1"/>
    </row>
    <row r="109" spans="1:13">
      <c r="A109" s="22"/>
      <c r="B109" s="22">
        <v>4625</v>
      </c>
      <c r="C109" s="22">
        <v>2.07</v>
      </c>
      <c r="D109" s="18">
        <v>0</v>
      </c>
      <c r="E109" s="18">
        <f t="shared" si="2"/>
        <v>2.07</v>
      </c>
      <c r="F109" s="18" t="s">
        <v>97</v>
      </c>
      <c r="G109" s="18">
        <v>8</v>
      </c>
      <c r="H109" s="18">
        <f t="shared" si="3"/>
        <v>16.56</v>
      </c>
      <c r="L109" s="23"/>
      <c r="M109" s="1"/>
    </row>
    <row r="110" spans="1:13">
      <c r="A110" s="22"/>
      <c r="B110" s="22">
        <v>4682</v>
      </c>
      <c r="C110" s="22">
        <v>11.49</v>
      </c>
      <c r="D110" s="18">
        <v>0</v>
      </c>
      <c r="E110" s="18">
        <f t="shared" si="2"/>
        <v>11.49</v>
      </c>
      <c r="F110" s="18" t="s">
        <v>97</v>
      </c>
      <c r="G110" s="18">
        <v>8</v>
      </c>
      <c r="H110" s="18">
        <f t="shared" si="3"/>
        <v>91.92</v>
      </c>
      <c r="L110" s="23"/>
      <c r="M110" s="1"/>
    </row>
    <row r="111" spans="1:13">
      <c r="A111" s="22"/>
      <c r="B111" s="22">
        <v>4684</v>
      </c>
      <c r="C111" s="22">
        <v>4.51</v>
      </c>
      <c r="D111" s="18">
        <v>0</v>
      </c>
      <c r="E111" s="18">
        <f t="shared" si="2"/>
        <v>4.51</v>
      </c>
      <c r="F111" s="18" t="s">
        <v>97</v>
      </c>
      <c r="G111" s="18">
        <v>8</v>
      </c>
      <c r="H111" s="18">
        <f t="shared" si="3"/>
        <v>36.08</v>
      </c>
      <c r="L111" s="23"/>
      <c r="M111" s="1"/>
    </row>
    <row r="112" spans="1:13">
      <c r="A112" s="22"/>
      <c r="B112" s="22">
        <v>4685</v>
      </c>
      <c r="C112" s="22">
        <v>25.814</v>
      </c>
      <c r="D112" s="18">
        <v>0</v>
      </c>
      <c r="E112" s="18">
        <f t="shared" si="2"/>
        <v>25.814</v>
      </c>
      <c r="F112" s="18" t="s">
        <v>97</v>
      </c>
      <c r="G112" s="18">
        <v>8</v>
      </c>
      <c r="H112" s="18">
        <f t="shared" si="3"/>
        <v>206.512</v>
      </c>
      <c r="L112" s="23"/>
      <c r="M112" s="1"/>
    </row>
    <row r="113" spans="1:13">
      <c r="A113" s="22"/>
      <c r="B113" s="22">
        <v>4686</v>
      </c>
      <c r="C113" s="22">
        <v>15.692</v>
      </c>
      <c r="D113" s="18">
        <v>0</v>
      </c>
      <c r="E113" s="18">
        <f t="shared" si="2"/>
        <v>15.692</v>
      </c>
      <c r="F113" s="18" t="s">
        <v>97</v>
      </c>
      <c r="G113" s="18">
        <v>8</v>
      </c>
      <c r="H113" s="18">
        <f t="shared" si="3"/>
        <v>125.536</v>
      </c>
      <c r="L113" s="23"/>
      <c r="M113" s="1"/>
    </row>
    <row r="114" spans="1:13">
      <c r="A114" s="22"/>
      <c r="B114" s="22">
        <v>5043</v>
      </c>
      <c r="C114" s="22">
        <v>40.27</v>
      </c>
      <c r="D114" s="18">
        <v>0</v>
      </c>
      <c r="E114" s="18">
        <f t="shared" si="2"/>
        <v>40.27</v>
      </c>
      <c r="F114" s="18" t="s">
        <v>97</v>
      </c>
      <c r="G114" s="18">
        <v>8</v>
      </c>
      <c r="H114" s="18">
        <f t="shared" si="3"/>
        <v>322.16</v>
      </c>
      <c r="L114" s="23"/>
      <c r="M114" s="1"/>
    </row>
    <row r="115" spans="1:13">
      <c r="A115" s="22"/>
      <c r="B115" s="22">
        <v>5049</v>
      </c>
      <c r="C115" s="22">
        <v>23.872</v>
      </c>
      <c r="D115" s="18">
        <v>0</v>
      </c>
      <c r="E115" s="18">
        <f t="shared" si="2"/>
        <v>23.872</v>
      </c>
      <c r="F115" s="18" t="s">
        <v>97</v>
      </c>
      <c r="G115" s="18">
        <v>8</v>
      </c>
      <c r="H115" s="18">
        <f t="shared" si="3"/>
        <v>190.976</v>
      </c>
      <c r="L115" s="23"/>
      <c r="M115" s="1"/>
    </row>
    <row r="116" spans="1:13">
      <c r="A116" s="22"/>
      <c r="B116" s="22">
        <v>5241</v>
      </c>
      <c r="C116" s="22">
        <v>12.267</v>
      </c>
      <c r="D116" s="18">
        <v>0</v>
      </c>
      <c r="E116" s="18">
        <f t="shared" si="2"/>
        <v>12.267</v>
      </c>
      <c r="F116" s="18" t="s">
        <v>97</v>
      </c>
      <c r="G116" s="18">
        <v>8</v>
      </c>
      <c r="H116" s="18">
        <f t="shared" si="3"/>
        <v>98.136</v>
      </c>
      <c r="L116" s="23"/>
      <c r="M116" s="1"/>
    </row>
    <row r="117" spans="1:13">
      <c r="A117" s="22"/>
      <c r="B117" s="22">
        <v>5276</v>
      </c>
      <c r="C117" s="22">
        <v>16.866</v>
      </c>
      <c r="D117" s="18">
        <v>0</v>
      </c>
      <c r="E117" s="18">
        <f t="shared" si="2"/>
        <v>16.866</v>
      </c>
      <c r="F117" s="18" t="s">
        <v>117</v>
      </c>
      <c r="G117" s="18">
        <v>6</v>
      </c>
      <c r="H117" s="18">
        <f t="shared" si="3"/>
        <v>101.196</v>
      </c>
      <c r="L117" s="23"/>
      <c r="M117" s="1"/>
    </row>
    <row r="118" spans="1:13">
      <c r="A118" s="22"/>
      <c r="B118" s="22">
        <v>5337</v>
      </c>
      <c r="C118" s="22">
        <v>33.62</v>
      </c>
      <c r="D118" s="18">
        <v>0</v>
      </c>
      <c r="E118" s="18">
        <f t="shared" si="2"/>
        <v>33.62</v>
      </c>
      <c r="F118" s="18" t="s">
        <v>97</v>
      </c>
      <c r="G118" s="18">
        <v>8</v>
      </c>
      <c r="H118" s="18">
        <f t="shared" si="3"/>
        <v>268.96</v>
      </c>
      <c r="L118" s="23"/>
      <c r="M118" s="1"/>
    </row>
    <row r="119" spans="1:13">
      <c r="A119" s="22"/>
      <c r="B119" s="22">
        <v>5338</v>
      </c>
      <c r="C119" s="22">
        <v>134.173</v>
      </c>
      <c r="D119" s="18">
        <v>1.79</v>
      </c>
      <c r="E119" s="18">
        <f t="shared" si="2"/>
        <v>132.383</v>
      </c>
      <c r="F119" s="18">
        <v>0</v>
      </c>
      <c r="G119" s="18"/>
      <c r="H119" s="18">
        <f t="shared" si="3"/>
        <v>0</v>
      </c>
      <c r="L119" s="23"/>
      <c r="M119" s="1"/>
    </row>
    <row r="120" spans="1:13">
      <c r="A120" s="22"/>
      <c r="B120" s="22">
        <v>5340</v>
      </c>
      <c r="C120" s="22">
        <v>25.59</v>
      </c>
      <c r="D120" s="18">
        <v>0</v>
      </c>
      <c r="E120" s="18">
        <f t="shared" si="2"/>
        <v>25.59</v>
      </c>
      <c r="F120" s="18" t="s">
        <v>97</v>
      </c>
      <c r="G120" s="18">
        <v>8</v>
      </c>
      <c r="H120" s="18">
        <f t="shared" si="3"/>
        <v>204.72</v>
      </c>
      <c r="L120" s="23"/>
      <c r="M120" s="1"/>
    </row>
    <row r="121" spans="1:13">
      <c r="A121" s="22"/>
      <c r="B121" s="22">
        <v>5342</v>
      </c>
      <c r="C121" s="22">
        <v>17.22</v>
      </c>
      <c r="D121" s="18">
        <v>0</v>
      </c>
      <c r="E121" s="18">
        <f t="shared" si="2"/>
        <v>17.22</v>
      </c>
      <c r="F121" s="18" t="s">
        <v>97</v>
      </c>
      <c r="G121" s="18">
        <v>8</v>
      </c>
      <c r="H121" s="18">
        <f t="shared" si="3"/>
        <v>137.76</v>
      </c>
      <c r="L121" s="23"/>
      <c r="M121" s="1"/>
    </row>
    <row r="122" spans="1:13">
      <c r="A122" s="22"/>
      <c r="B122" s="22">
        <v>5497</v>
      </c>
      <c r="C122" s="22">
        <v>0.35</v>
      </c>
      <c r="D122" s="18">
        <v>0</v>
      </c>
      <c r="E122" s="18">
        <f t="shared" si="2"/>
        <v>0.35</v>
      </c>
      <c r="F122" s="18">
        <v>0</v>
      </c>
      <c r="G122" s="18"/>
      <c r="H122" s="18">
        <f t="shared" si="3"/>
        <v>0</v>
      </c>
      <c r="L122" s="23"/>
      <c r="M122" s="1"/>
    </row>
    <row r="123" spans="1:13">
      <c r="A123" s="22" t="s">
        <v>17</v>
      </c>
      <c r="B123" s="22"/>
      <c r="C123" s="22">
        <v>392.143</v>
      </c>
      <c r="D123" s="18"/>
      <c r="E123" s="18"/>
      <c r="F123" s="18"/>
      <c r="G123" s="18"/>
      <c r="H123" s="18">
        <f t="shared" si="3"/>
        <v>0</v>
      </c>
      <c r="L123" s="23"/>
      <c r="M123" s="1"/>
    </row>
    <row r="124" spans="1:13">
      <c r="A124" s="22"/>
      <c r="B124" s="22">
        <v>1</v>
      </c>
      <c r="C124" s="22">
        <v>1.99</v>
      </c>
      <c r="D124" s="18">
        <v>0</v>
      </c>
      <c r="E124" s="18">
        <f t="shared" si="2"/>
        <v>1.99</v>
      </c>
      <c r="F124" s="18">
        <v>0</v>
      </c>
      <c r="G124" s="18"/>
      <c r="H124" s="18">
        <f t="shared" si="3"/>
        <v>0</v>
      </c>
      <c r="L124" s="23"/>
      <c r="M124" s="1"/>
    </row>
    <row r="125" spans="1:13">
      <c r="A125" s="22"/>
      <c r="B125" s="22">
        <v>2789</v>
      </c>
      <c r="C125" s="22">
        <v>10.01</v>
      </c>
      <c r="D125" s="18">
        <v>0</v>
      </c>
      <c r="E125" s="18">
        <f t="shared" si="2"/>
        <v>10.01</v>
      </c>
      <c r="F125" s="18" t="s">
        <v>93</v>
      </c>
      <c r="G125" s="18">
        <v>10</v>
      </c>
      <c r="H125" s="18">
        <f t="shared" si="3"/>
        <v>100.1</v>
      </c>
      <c r="L125" s="23"/>
      <c r="M125" s="1"/>
    </row>
    <row r="126" spans="1:13">
      <c r="A126" s="22"/>
      <c r="B126" s="22">
        <v>3618</v>
      </c>
      <c r="C126" s="22">
        <v>5.38</v>
      </c>
      <c r="D126" s="18">
        <v>0</v>
      </c>
      <c r="E126" s="18">
        <f t="shared" si="2"/>
        <v>5.38</v>
      </c>
      <c r="F126" s="18" t="s">
        <v>97</v>
      </c>
      <c r="G126" s="18">
        <v>8</v>
      </c>
      <c r="H126" s="18">
        <f t="shared" si="3"/>
        <v>43.04</v>
      </c>
      <c r="L126" s="23"/>
      <c r="M126" s="1"/>
    </row>
    <row r="127" spans="1:13">
      <c r="A127" s="22"/>
      <c r="B127" s="22">
        <v>3632</v>
      </c>
      <c r="C127" s="22">
        <v>7.43</v>
      </c>
      <c r="D127" s="18">
        <v>0</v>
      </c>
      <c r="E127" s="18">
        <f t="shared" si="2"/>
        <v>7.43</v>
      </c>
      <c r="F127" s="18" t="s">
        <v>93</v>
      </c>
      <c r="G127" s="18">
        <v>10</v>
      </c>
      <c r="H127" s="18">
        <f t="shared" si="3"/>
        <v>74.3</v>
      </c>
      <c r="L127" s="23"/>
      <c r="M127" s="1"/>
    </row>
    <row r="128" spans="1:13">
      <c r="A128" s="22"/>
      <c r="B128" s="22">
        <v>3633</v>
      </c>
      <c r="C128" s="22">
        <v>13.22</v>
      </c>
      <c r="D128" s="18">
        <v>0</v>
      </c>
      <c r="E128" s="18">
        <f t="shared" si="2"/>
        <v>13.22</v>
      </c>
      <c r="F128" s="18" t="s">
        <v>97</v>
      </c>
      <c r="G128" s="18">
        <v>8</v>
      </c>
      <c r="H128" s="18">
        <f t="shared" si="3"/>
        <v>105.76</v>
      </c>
      <c r="L128" s="23"/>
      <c r="M128" s="1"/>
    </row>
    <row r="129" spans="1:13">
      <c r="A129" s="22"/>
      <c r="B129" s="22">
        <v>3634</v>
      </c>
      <c r="C129" s="22">
        <v>29.204</v>
      </c>
      <c r="D129" s="18">
        <v>0</v>
      </c>
      <c r="E129" s="18">
        <f t="shared" si="2"/>
        <v>29.204</v>
      </c>
      <c r="F129" s="18" t="s">
        <v>97</v>
      </c>
      <c r="G129" s="18">
        <v>8</v>
      </c>
      <c r="H129" s="18">
        <f t="shared" si="3"/>
        <v>233.632</v>
      </c>
      <c r="L129" s="23"/>
      <c r="M129" s="1"/>
    </row>
    <row r="130" spans="1:13">
      <c r="A130" s="22"/>
      <c r="B130" s="22">
        <v>3636</v>
      </c>
      <c r="C130" s="22">
        <v>41.201</v>
      </c>
      <c r="D130" s="18">
        <v>0</v>
      </c>
      <c r="E130" s="18">
        <f t="shared" si="2"/>
        <v>41.201</v>
      </c>
      <c r="F130" s="18" t="s">
        <v>97</v>
      </c>
      <c r="G130" s="18">
        <v>8</v>
      </c>
      <c r="H130" s="18">
        <f t="shared" si="3"/>
        <v>329.608</v>
      </c>
      <c r="L130" s="23"/>
      <c r="M130" s="1"/>
    </row>
    <row r="131" spans="1:13">
      <c r="A131" s="22"/>
      <c r="B131" s="22">
        <v>3652</v>
      </c>
      <c r="C131" s="22">
        <v>18.11</v>
      </c>
      <c r="D131" s="18">
        <v>0</v>
      </c>
      <c r="E131" s="18">
        <f t="shared" si="2"/>
        <v>18.11</v>
      </c>
      <c r="F131" s="18" t="s">
        <v>97</v>
      </c>
      <c r="G131" s="18">
        <v>8</v>
      </c>
      <c r="H131" s="18">
        <f t="shared" si="3"/>
        <v>144.88</v>
      </c>
      <c r="L131" s="23"/>
      <c r="M131" s="1"/>
    </row>
    <row r="132" spans="1:13">
      <c r="A132" s="22"/>
      <c r="B132" s="22">
        <v>3662</v>
      </c>
      <c r="C132" s="22">
        <v>16.78</v>
      </c>
      <c r="D132" s="18">
        <v>0</v>
      </c>
      <c r="E132" s="18">
        <f t="shared" si="2"/>
        <v>16.78</v>
      </c>
      <c r="F132" s="18" t="s">
        <v>97</v>
      </c>
      <c r="G132" s="18">
        <v>8</v>
      </c>
      <c r="H132" s="18">
        <f t="shared" si="3"/>
        <v>134.24</v>
      </c>
      <c r="L132" s="23"/>
      <c r="M132" s="1"/>
    </row>
    <row r="133" spans="1:13">
      <c r="A133" s="22"/>
      <c r="B133" s="22">
        <v>3673</v>
      </c>
      <c r="C133" s="22">
        <v>0.889</v>
      </c>
      <c r="D133" s="18">
        <v>0</v>
      </c>
      <c r="E133" s="18">
        <f t="shared" ref="E133:E196" si="4">C133-D133</f>
        <v>0.889</v>
      </c>
      <c r="F133" s="18">
        <v>0</v>
      </c>
      <c r="G133" s="18"/>
      <c r="H133" s="18">
        <f t="shared" si="3"/>
        <v>0</v>
      </c>
      <c r="L133" s="23"/>
      <c r="M133" s="1"/>
    </row>
    <row r="134" spans="1:13">
      <c r="A134" s="22"/>
      <c r="B134" s="22">
        <v>3675</v>
      </c>
      <c r="C134" s="22">
        <v>57.619</v>
      </c>
      <c r="D134" s="18">
        <v>4.05</v>
      </c>
      <c r="E134" s="18">
        <f t="shared" si="4"/>
        <v>53.569</v>
      </c>
      <c r="F134" s="18">
        <v>0</v>
      </c>
      <c r="G134" s="18"/>
      <c r="H134" s="18">
        <f t="shared" ref="H134:H197" si="5">E134*G134</f>
        <v>0</v>
      </c>
      <c r="L134" s="23"/>
      <c r="M134" s="1"/>
    </row>
    <row r="135" spans="1:13">
      <c r="A135" s="22"/>
      <c r="B135" s="22">
        <v>3944</v>
      </c>
      <c r="C135" s="22">
        <v>0.3</v>
      </c>
      <c r="D135" s="18">
        <v>0</v>
      </c>
      <c r="E135" s="18">
        <f t="shared" si="4"/>
        <v>0.3</v>
      </c>
      <c r="F135" s="18">
        <v>0</v>
      </c>
      <c r="G135" s="18"/>
      <c r="H135" s="18">
        <f t="shared" si="5"/>
        <v>0</v>
      </c>
      <c r="L135" s="23"/>
      <c r="M135" s="1"/>
    </row>
    <row r="136" spans="1:13">
      <c r="A136" s="22"/>
      <c r="B136" s="22">
        <v>4409</v>
      </c>
      <c r="C136" s="22">
        <v>0.21</v>
      </c>
      <c r="D136" s="18">
        <v>0</v>
      </c>
      <c r="E136" s="18">
        <f t="shared" si="4"/>
        <v>0.21</v>
      </c>
      <c r="F136" s="18" t="s">
        <v>97</v>
      </c>
      <c r="G136" s="18">
        <v>8</v>
      </c>
      <c r="H136" s="18">
        <f t="shared" si="5"/>
        <v>1.68</v>
      </c>
      <c r="L136" s="23"/>
      <c r="M136" s="1"/>
    </row>
    <row r="137" spans="1:13">
      <c r="A137" s="22"/>
      <c r="B137" s="22">
        <v>4487</v>
      </c>
      <c r="C137" s="22">
        <v>4.001</v>
      </c>
      <c r="D137" s="18">
        <v>0</v>
      </c>
      <c r="E137" s="18">
        <f t="shared" si="4"/>
        <v>4.001</v>
      </c>
      <c r="F137" s="18" t="s">
        <v>93</v>
      </c>
      <c r="G137" s="18">
        <v>10</v>
      </c>
      <c r="H137" s="18">
        <f t="shared" si="5"/>
        <v>40.01</v>
      </c>
      <c r="L137" s="23"/>
      <c r="M137" s="1"/>
    </row>
    <row r="138" spans="1:13">
      <c r="A138" s="22"/>
      <c r="B138" s="22">
        <v>4633</v>
      </c>
      <c r="C138" s="22">
        <v>47.156</v>
      </c>
      <c r="D138" s="18">
        <v>0.565</v>
      </c>
      <c r="E138" s="18">
        <f t="shared" si="4"/>
        <v>46.591</v>
      </c>
      <c r="F138" s="18">
        <v>0</v>
      </c>
      <c r="G138" s="18"/>
      <c r="H138" s="18">
        <f t="shared" si="5"/>
        <v>0</v>
      </c>
      <c r="L138" s="23"/>
      <c r="M138" s="1"/>
    </row>
    <row r="139" spans="1:13">
      <c r="A139" s="22"/>
      <c r="B139" s="22">
        <v>4634</v>
      </c>
      <c r="C139" s="22">
        <v>0.3</v>
      </c>
      <c r="D139" s="18">
        <v>0</v>
      </c>
      <c r="E139" s="18">
        <f t="shared" si="4"/>
        <v>0.3</v>
      </c>
      <c r="F139" s="18">
        <v>0</v>
      </c>
      <c r="G139" s="18"/>
      <c r="H139" s="18">
        <f t="shared" si="5"/>
        <v>0</v>
      </c>
      <c r="L139" s="23"/>
      <c r="M139" s="1"/>
    </row>
    <row r="140" spans="1:13">
      <c r="A140" s="22"/>
      <c r="B140" s="22">
        <v>4656</v>
      </c>
      <c r="C140" s="22">
        <v>11.253</v>
      </c>
      <c r="D140" s="18">
        <v>0</v>
      </c>
      <c r="E140" s="18">
        <f t="shared" si="4"/>
        <v>11.253</v>
      </c>
      <c r="F140" s="18" t="s">
        <v>97</v>
      </c>
      <c r="G140" s="18">
        <v>8</v>
      </c>
      <c r="H140" s="18">
        <f t="shared" si="5"/>
        <v>90.024</v>
      </c>
      <c r="L140" s="23"/>
      <c r="M140" s="1"/>
    </row>
    <row r="141" spans="1:13">
      <c r="A141" s="22"/>
      <c r="B141" s="22">
        <v>4730</v>
      </c>
      <c r="C141" s="22">
        <v>2.88</v>
      </c>
      <c r="D141" s="18">
        <v>0</v>
      </c>
      <c r="E141" s="18">
        <f t="shared" si="4"/>
        <v>2.88</v>
      </c>
      <c r="F141" s="18" t="s">
        <v>97</v>
      </c>
      <c r="G141" s="18">
        <v>8</v>
      </c>
      <c r="H141" s="18">
        <f t="shared" si="5"/>
        <v>23.04</v>
      </c>
      <c r="L141" s="23"/>
      <c r="M141" s="1"/>
    </row>
    <row r="142" spans="1:13">
      <c r="A142" s="22"/>
      <c r="B142" s="22">
        <v>4889</v>
      </c>
      <c r="C142" s="22">
        <v>2.71</v>
      </c>
      <c r="D142" s="18">
        <v>0</v>
      </c>
      <c r="E142" s="18">
        <f t="shared" si="4"/>
        <v>2.71</v>
      </c>
      <c r="F142" s="18" t="s">
        <v>97</v>
      </c>
      <c r="G142" s="18">
        <v>8</v>
      </c>
      <c r="H142" s="18">
        <f t="shared" si="5"/>
        <v>21.68</v>
      </c>
      <c r="L142" s="23"/>
      <c r="M142" s="1"/>
    </row>
    <row r="143" spans="1:13">
      <c r="A143" s="22"/>
      <c r="B143" s="22">
        <v>4890</v>
      </c>
      <c r="C143" s="22">
        <v>13.58</v>
      </c>
      <c r="D143" s="18">
        <v>0</v>
      </c>
      <c r="E143" s="18">
        <f t="shared" si="4"/>
        <v>13.58</v>
      </c>
      <c r="F143" s="18" t="s">
        <v>93</v>
      </c>
      <c r="G143" s="18">
        <v>10</v>
      </c>
      <c r="H143" s="18">
        <f t="shared" si="5"/>
        <v>135.8</v>
      </c>
      <c r="L143" s="23"/>
      <c r="M143" s="1"/>
    </row>
    <row r="144" spans="1:13">
      <c r="A144" s="22"/>
      <c r="B144" s="22">
        <v>4973</v>
      </c>
      <c r="C144" s="22">
        <v>13.61</v>
      </c>
      <c r="D144" s="18">
        <v>0</v>
      </c>
      <c r="E144" s="18">
        <f t="shared" si="4"/>
        <v>13.61</v>
      </c>
      <c r="F144" s="18" t="s">
        <v>97</v>
      </c>
      <c r="G144" s="18">
        <v>8</v>
      </c>
      <c r="H144" s="18">
        <f t="shared" si="5"/>
        <v>108.88</v>
      </c>
      <c r="L144" s="23"/>
      <c r="M144" s="1"/>
    </row>
    <row r="145" spans="1:13">
      <c r="A145" s="22"/>
      <c r="B145" s="22">
        <v>5166</v>
      </c>
      <c r="C145" s="22">
        <v>10.72</v>
      </c>
      <c r="D145" s="18">
        <v>0</v>
      </c>
      <c r="E145" s="18">
        <f t="shared" si="4"/>
        <v>10.72</v>
      </c>
      <c r="F145" s="18" t="s">
        <v>93</v>
      </c>
      <c r="G145" s="18">
        <v>10</v>
      </c>
      <c r="H145" s="18">
        <f t="shared" si="5"/>
        <v>107.2</v>
      </c>
      <c r="L145" s="23"/>
      <c r="M145" s="1"/>
    </row>
    <row r="146" spans="1:13">
      <c r="A146" s="22"/>
      <c r="B146" s="22">
        <v>5167</v>
      </c>
      <c r="C146" s="22">
        <v>1.49</v>
      </c>
      <c r="D146" s="18">
        <v>0</v>
      </c>
      <c r="E146" s="18">
        <f t="shared" si="4"/>
        <v>1.49</v>
      </c>
      <c r="F146" s="18" t="s">
        <v>117</v>
      </c>
      <c r="G146" s="18">
        <v>6</v>
      </c>
      <c r="H146" s="18">
        <f t="shared" si="5"/>
        <v>8.94</v>
      </c>
      <c r="L146" s="23"/>
      <c r="M146" s="1"/>
    </row>
    <row r="147" spans="1:13">
      <c r="A147" s="22"/>
      <c r="B147" s="22">
        <v>5183</v>
      </c>
      <c r="C147" s="22">
        <v>11.54</v>
      </c>
      <c r="D147" s="18">
        <v>0</v>
      </c>
      <c r="E147" s="18">
        <f t="shared" si="4"/>
        <v>11.54</v>
      </c>
      <c r="F147" s="18" t="s">
        <v>97</v>
      </c>
      <c r="G147" s="18">
        <v>8</v>
      </c>
      <c r="H147" s="18">
        <f t="shared" si="5"/>
        <v>92.32</v>
      </c>
      <c r="L147" s="23"/>
      <c r="M147" s="1"/>
    </row>
    <row r="148" spans="1:13">
      <c r="A148" s="22"/>
      <c r="B148" s="22">
        <v>5346</v>
      </c>
      <c r="C148" s="22">
        <v>6.14</v>
      </c>
      <c r="D148" s="18">
        <v>0</v>
      </c>
      <c r="E148" s="18">
        <f t="shared" si="4"/>
        <v>6.14</v>
      </c>
      <c r="F148" s="18" t="s">
        <v>97</v>
      </c>
      <c r="G148" s="18">
        <v>8</v>
      </c>
      <c r="H148" s="18">
        <f t="shared" si="5"/>
        <v>49.12</v>
      </c>
      <c r="L148" s="23"/>
      <c r="M148" s="1"/>
    </row>
    <row r="149" spans="1:13">
      <c r="A149" s="22"/>
      <c r="B149" s="22">
        <v>5347</v>
      </c>
      <c r="C149" s="22">
        <v>26.78</v>
      </c>
      <c r="D149" s="18">
        <v>0</v>
      </c>
      <c r="E149" s="18">
        <f t="shared" si="4"/>
        <v>26.78</v>
      </c>
      <c r="F149" s="18" t="s">
        <v>97</v>
      </c>
      <c r="G149" s="18">
        <v>8</v>
      </c>
      <c r="H149" s="18">
        <f t="shared" si="5"/>
        <v>214.24</v>
      </c>
      <c r="L149" s="23"/>
      <c r="M149" s="1"/>
    </row>
    <row r="150" spans="1:13">
      <c r="A150" s="22"/>
      <c r="B150" s="22">
        <v>5348</v>
      </c>
      <c r="C150" s="22">
        <v>13.16</v>
      </c>
      <c r="D150" s="18">
        <v>0</v>
      </c>
      <c r="E150" s="18">
        <f t="shared" si="4"/>
        <v>13.16</v>
      </c>
      <c r="F150" s="18" t="s">
        <v>97</v>
      </c>
      <c r="G150" s="18">
        <v>8</v>
      </c>
      <c r="H150" s="18">
        <f t="shared" si="5"/>
        <v>105.28</v>
      </c>
      <c r="L150" s="23"/>
      <c r="M150" s="1"/>
    </row>
    <row r="151" spans="1:13">
      <c r="A151" s="22"/>
      <c r="B151" s="22">
        <v>5349</v>
      </c>
      <c r="C151" s="22">
        <v>18.04</v>
      </c>
      <c r="D151" s="18">
        <v>0</v>
      </c>
      <c r="E151" s="18">
        <f t="shared" si="4"/>
        <v>18.04</v>
      </c>
      <c r="F151" s="18" t="s">
        <v>97</v>
      </c>
      <c r="G151" s="18">
        <v>8</v>
      </c>
      <c r="H151" s="18">
        <f t="shared" si="5"/>
        <v>144.32</v>
      </c>
      <c r="L151" s="23"/>
      <c r="M151" s="1"/>
    </row>
    <row r="152" spans="1:13">
      <c r="A152" s="22"/>
      <c r="B152" s="22">
        <v>5357</v>
      </c>
      <c r="C152" s="22">
        <v>6.44</v>
      </c>
      <c r="D152" s="18">
        <v>0</v>
      </c>
      <c r="E152" s="18">
        <f t="shared" si="4"/>
        <v>6.44</v>
      </c>
      <c r="F152" s="18" t="s">
        <v>97</v>
      </c>
      <c r="G152" s="18">
        <v>8</v>
      </c>
      <c r="H152" s="18">
        <f t="shared" si="5"/>
        <v>51.52</v>
      </c>
      <c r="L152" s="23"/>
      <c r="M152" s="1"/>
    </row>
    <row r="153" spans="1:13">
      <c r="A153" s="22" t="s">
        <v>18</v>
      </c>
      <c r="B153" s="22"/>
      <c r="C153" s="22">
        <v>136.126</v>
      </c>
      <c r="D153" s="18"/>
      <c r="E153" s="18"/>
      <c r="F153" s="18"/>
      <c r="G153" s="18"/>
      <c r="H153" s="18">
        <f t="shared" si="5"/>
        <v>0</v>
      </c>
      <c r="L153" s="23"/>
      <c r="M153" s="1"/>
    </row>
    <row r="154" spans="1:13">
      <c r="A154" s="22"/>
      <c r="B154" s="22">
        <v>3388</v>
      </c>
      <c r="C154" s="22">
        <v>1.573</v>
      </c>
      <c r="D154" s="18">
        <v>0</v>
      </c>
      <c r="E154" s="18">
        <f t="shared" si="4"/>
        <v>1.573</v>
      </c>
      <c r="F154" s="18">
        <v>0</v>
      </c>
      <c r="G154" s="18"/>
      <c r="H154" s="18">
        <f t="shared" si="5"/>
        <v>0</v>
      </c>
      <c r="L154" s="23"/>
      <c r="M154" s="1"/>
    </row>
    <row r="155" spans="1:13">
      <c r="A155" s="22"/>
      <c r="B155" s="22">
        <v>3888</v>
      </c>
      <c r="C155" s="22">
        <v>0.02</v>
      </c>
      <c r="D155" s="18">
        <v>0</v>
      </c>
      <c r="E155" s="18">
        <f t="shared" si="4"/>
        <v>0.02</v>
      </c>
      <c r="F155" s="18">
        <v>0</v>
      </c>
      <c r="G155" s="18"/>
      <c r="H155" s="18">
        <f t="shared" si="5"/>
        <v>0</v>
      </c>
      <c r="L155" s="23"/>
      <c r="M155" s="1"/>
    </row>
    <row r="156" spans="1:13">
      <c r="A156" s="22"/>
      <c r="B156" s="22">
        <v>4858</v>
      </c>
      <c r="C156" s="22">
        <v>10.612</v>
      </c>
      <c r="D156" s="18">
        <v>3.18</v>
      </c>
      <c r="E156" s="18">
        <f t="shared" si="4"/>
        <v>7.432</v>
      </c>
      <c r="F156" s="18" t="s">
        <v>97</v>
      </c>
      <c r="G156" s="18">
        <v>8</v>
      </c>
      <c r="H156" s="18">
        <f t="shared" si="5"/>
        <v>59.456</v>
      </c>
      <c r="L156" s="23"/>
      <c r="M156" s="1"/>
    </row>
    <row r="157" spans="1:13">
      <c r="A157" s="22"/>
      <c r="B157" s="22">
        <v>4906</v>
      </c>
      <c r="C157" s="22">
        <v>7.95</v>
      </c>
      <c r="D157" s="18">
        <v>0</v>
      </c>
      <c r="E157" s="18">
        <f t="shared" si="4"/>
        <v>7.95</v>
      </c>
      <c r="F157" s="18" t="s">
        <v>97</v>
      </c>
      <c r="G157" s="18">
        <v>8</v>
      </c>
      <c r="H157" s="18">
        <f t="shared" si="5"/>
        <v>63.6</v>
      </c>
      <c r="L157" s="23"/>
      <c r="M157" s="1"/>
    </row>
    <row r="158" spans="1:13">
      <c r="A158" s="22"/>
      <c r="B158" s="22">
        <v>4948</v>
      </c>
      <c r="C158" s="22">
        <v>11.38</v>
      </c>
      <c r="D158" s="18">
        <v>0</v>
      </c>
      <c r="E158" s="18">
        <f t="shared" si="4"/>
        <v>11.38</v>
      </c>
      <c r="F158" s="18" t="s">
        <v>93</v>
      </c>
      <c r="G158" s="18">
        <v>10</v>
      </c>
      <c r="H158" s="18">
        <f t="shared" si="5"/>
        <v>113.8</v>
      </c>
      <c r="L158" s="23"/>
      <c r="M158" s="1"/>
    </row>
    <row r="159" spans="1:13">
      <c r="A159" s="22"/>
      <c r="B159" s="22">
        <v>5001</v>
      </c>
      <c r="C159" s="22">
        <v>11.96</v>
      </c>
      <c r="D159" s="18">
        <v>0</v>
      </c>
      <c r="E159" s="18">
        <f t="shared" si="4"/>
        <v>11.96</v>
      </c>
      <c r="F159" s="18" t="s">
        <v>97</v>
      </c>
      <c r="G159" s="18">
        <v>8</v>
      </c>
      <c r="H159" s="18">
        <f t="shared" si="5"/>
        <v>95.68</v>
      </c>
      <c r="L159" s="23"/>
      <c r="M159" s="1"/>
    </row>
    <row r="160" spans="1:13">
      <c r="A160" s="22"/>
      <c r="B160" s="22">
        <v>5067</v>
      </c>
      <c r="C160" s="22">
        <v>16.722</v>
      </c>
      <c r="D160" s="18">
        <v>0</v>
      </c>
      <c r="E160" s="18">
        <f t="shared" si="4"/>
        <v>16.722</v>
      </c>
      <c r="F160" s="18" t="s">
        <v>93</v>
      </c>
      <c r="G160" s="18">
        <v>10</v>
      </c>
      <c r="H160" s="18">
        <f t="shared" si="5"/>
        <v>167.22</v>
      </c>
      <c r="L160" s="23"/>
      <c r="M160" s="1"/>
    </row>
    <row r="161" spans="1:13">
      <c r="A161" s="22"/>
      <c r="B161" s="22">
        <v>5300</v>
      </c>
      <c r="C161" s="22">
        <v>13.551</v>
      </c>
      <c r="D161" s="18">
        <v>0</v>
      </c>
      <c r="E161" s="18">
        <f t="shared" si="4"/>
        <v>13.551</v>
      </c>
      <c r="F161" s="18" t="s">
        <v>117</v>
      </c>
      <c r="G161" s="18">
        <v>6</v>
      </c>
      <c r="H161" s="18">
        <f t="shared" si="5"/>
        <v>81.306</v>
      </c>
      <c r="L161" s="23"/>
      <c r="M161" s="1"/>
    </row>
    <row r="162" spans="1:13">
      <c r="A162" s="22"/>
      <c r="B162" s="22">
        <v>5301</v>
      </c>
      <c r="C162" s="22">
        <v>9.412</v>
      </c>
      <c r="D162" s="18">
        <v>0</v>
      </c>
      <c r="E162" s="18">
        <f t="shared" si="4"/>
        <v>9.412</v>
      </c>
      <c r="F162" s="18" t="s">
        <v>117</v>
      </c>
      <c r="G162" s="18">
        <v>6</v>
      </c>
      <c r="H162" s="18">
        <f t="shared" si="5"/>
        <v>56.472</v>
      </c>
      <c r="L162" s="23"/>
      <c r="M162" s="1"/>
    </row>
    <row r="163" spans="1:13">
      <c r="A163" s="22"/>
      <c r="B163" s="22">
        <v>5309</v>
      </c>
      <c r="C163" s="22">
        <v>29.131</v>
      </c>
      <c r="D163" s="18">
        <v>0.61</v>
      </c>
      <c r="E163" s="18">
        <f t="shared" si="4"/>
        <v>28.521</v>
      </c>
      <c r="F163" s="18">
        <v>0</v>
      </c>
      <c r="G163" s="18"/>
      <c r="H163" s="18">
        <f t="shared" si="5"/>
        <v>0</v>
      </c>
      <c r="L163" s="23"/>
      <c r="M163" s="1"/>
    </row>
    <row r="164" spans="1:13">
      <c r="A164" s="22"/>
      <c r="B164" s="22">
        <v>5329</v>
      </c>
      <c r="C164" s="22">
        <v>4.335</v>
      </c>
      <c r="D164" s="18">
        <v>0</v>
      </c>
      <c r="E164" s="18">
        <f t="shared" si="4"/>
        <v>4.335</v>
      </c>
      <c r="F164" s="18" t="s">
        <v>97</v>
      </c>
      <c r="G164" s="18">
        <v>8</v>
      </c>
      <c r="H164" s="18">
        <f t="shared" si="5"/>
        <v>34.68</v>
      </c>
      <c r="L164" s="23"/>
      <c r="M164" s="1"/>
    </row>
    <row r="165" spans="1:13">
      <c r="A165" s="22"/>
      <c r="B165" s="22">
        <v>5330</v>
      </c>
      <c r="C165" s="22">
        <v>9.13</v>
      </c>
      <c r="D165" s="18">
        <v>0</v>
      </c>
      <c r="E165" s="18">
        <f t="shared" si="4"/>
        <v>9.13</v>
      </c>
      <c r="F165" s="18" t="s">
        <v>97</v>
      </c>
      <c r="G165" s="18">
        <v>8</v>
      </c>
      <c r="H165" s="18">
        <f t="shared" si="5"/>
        <v>73.04</v>
      </c>
      <c r="L165" s="23"/>
      <c r="M165" s="1"/>
    </row>
    <row r="166" spans="1:13">
      <c r="A166" s="22"/>
      <c r="B166" s="22">
        <v>5331</v>
      </c>
      <c r="C166" s="22">
        <v>8.68</v>
      </c>
      <c r="D166" s="18">
        <v>1.24</v>
      </c>
      <c r="E166" s="18">
        <f t="shared" si="4"/>
        <v>7.44</v>
      </c>
      <c r="F166" s="18" t="s">
        <v>97</v>
      </c>
      <c r="G166" s="18">
        <v>8</v>
      </c>
      <c r="H166" s="18">
        <f t="shared" si="5"/>
        <v>59.52</v>
      </c>
      <c r="L166" s="23"/>
      <c r="M166" s="1"/>
    </row>
    <row r="167" spans="1:13">
      <c r="A167" s="22"/>
      <c r="B167" s="22">
        <v>5479</v>
      </c>
      <c r="C167" s="22">
        <v>1.67</v>
      </c>
      <c r="D167" s="18">
        <v>0</v>
      </c>
      <c r="E167" s="18">
        <f t="shared" si="4"/>
        <v>1.67</v>
      </c>
      <c r="F167" s="18">
        <v>0</v>
      </c>
      <c r="G167" s="18"/>
      <c r="H167" s="18">
        <f t="shared" si="5"/>
        <v>0</v>
      </c>
      <c r="L167" s="23"/>
      <c r="M167" s="1"/>
    </row>
    <row r="168" spans="1:13">
      <c r="A168" s="22" t="s">
        <v>19</v>
      </c>
      <c r="B168" s="22"/>
      <c r="C168" s="22">
        <v>248.107</v>
      </c>
      <c r="D168" s="18"/>
      <c r="E168" s="18"/>
      <c r="F168" s="18"/>
      <c r="G168" s="18"/>
      <c r="H168" s="18">
        <f t="shared" si="5"/>
        <v>0</v>
      </c>
      <c r="L168" s="23"/>
      <c r="M168" s="1"/>
    </row>
    <row r="169" spans="1:13">
      <c r="A169" s="22"/>
      <c r="B169" s="22">
        <v>90</v>
      </c>
      <c r="C169" s="22">
        <v>0.4</v>
      </c>
      <c r="D169" s="18">
        <v>0</v>
      </c>
      <c r="E169" s="18">
        <f t="shared" si="4"/>
        <v>0.4</v>
      </c>
      <c r="F169" s="18">
        <v>0</v>
      </c>
      <c r="G169" s="18"/>
      <c r="H169" s="18">
        <f t="shared" si="5"/>
        <v>0</v>
      </c>
      <c r="L169" s="23"/>
      <c r="M169" s="1"/>
    </row>
    <row r="170" spans="1:13">
      <c r="A170" s="22"/>
      <c r="B170" s="22">
        <v>118</v>
      </c>
      <c r="C170" s="22">
        <v>1.61</v>
      </c>
      <c r="D170" s="18">
        <v>1</v>
      </c>
      <c r="E170" s="18">
        <f t="shared" si="4"/>
        <v>0.61</v>
      </c>
      <c r="F170" s="18" t="s">
        <v>97</v>
      </c>
      <c r="G170" s="18">
        <v>8</v>
      </c>
      <c r="H170" s="18">
        <f t="shared" si="5"/>
        <v>4.88</v>
      </c>
      <c r="L170" s="23"/>
      <c r="M170" s="1"/>
    </row>
    <row r="171" spans="1:13">
      <c r="A171" s="22"/>
      <c r="B171" s="22">
        <v>135</v>
      </c>
      <c r="C171" s="22">
        <v>17.611</v>
      </c>
      <c r="D171" s="18">
        <v>0</v>
      </c>
      <c r="E171" s="18">
        <f t="shared" si="4"/>
        <v>17.611</v>
      </c>
      <c r="F171" s="18" t="s">
        <v>93</v>
      </c>
      <c r="G171" s="18">
        <v>10</v>
      </c>
      <c r="H171" s="18">
        <f t="shared" si="5"/>
        <v>176.11</v>
      </c>
      <c r="L171" s="23"/>
      <c r="M171" s="1"/>
    </row>
    <row r="172" spans="1:13">
      <c r="A172" s="22"/>
      <c r="B172" s="22">
        <v>136</v>
      </c>
      <c r="C172" s="22">
        <v>11.1</v>
      </c>
      <c r="D172" s="18">
        <v>0</v>
      </c>
      <c r="E172" s="18">
        <f t="shared" si="4"/>
        <v>11.1</v>
      </c>
      <c r="F172" s="18" t="s">
        <v>97</v>
      </c>
      <c r="G172" s="18">
        <v>8</v>
      </c>
      <c r="H172" s="18">
        <f t="shared" si="5"/>
        <v>88.8</v>
      </c>
      <c r="L172" s="23"/>
      <c r="M172" s="1"/>
    </row>
    <row r="173" spans="1:13">
      <c r="A173" s="22"/>
      <c r="B173" s="22">
        <v>144</v>
      </c>
      <c r="C173" s="22">
        <v>21.24</v>
      </c>
      <c r="D173" s="18">
        <v>0</v>
      </c>
      <c r="E173" s="18">
        <f t="shared" si="4"/>
        <v>21.24</v>
      </c>
      <c r="F173" s="18" t="s">
        <v>97</v>
      </c>
      <c r="G173" s="18">
        <v>8</v>
      </c>
      <c r="H173" s="18">
        <f t="shared" si="5"/>
        <v>169.92</v>
      </c>
      <c r="L173" s="23"/>
      <c r="M173" s="1"/>
    </row>
    <row r="174" spans="1:13">
      <c r="A174" s="22"/>
      <c r="B174" s="22">
        <v>1152</v>
      </c>
      <c r="C174" s="22">
        <v>18.59</v>
      </c>
      <c r="D174" s="18">
        <v>0</v>
      </c>
      <c r="E174" s="18">
        <f t="shared" si="4"/>
        <v>18.59</v>
      </c>
      <c r="F174" s="18" t="s">
        <v>93</v>
      </c>
      <c r="G174" s="18">
        <v>10</v>
      </c>
      <c r="H174" s="18">
        <f t="shared" si="5"/>
        <v>185.9</v>
      </c>
      <c r="L174" s="23"/>
      <c r="M174" s="1"/>
    </row>
    <row r="175" spans="1:13">
      <c r="A175" s="22"/>
      <c r="B175" s="22">
        <v>2378</v>
      </c>
      <c r="C175" s="22">
        <v>26.268</v>
      </c>
      <c r="D175" s="18">
        <v>0</v>
      </c>
      <c r="E175" s="18">
        <f t="shared" si="4"/>
        <v>26.268</v>
      </c>
      <c r="F175" s="18" t="s">
        <v>93</v>
      </c>
      <c r="G175" s="18">
        <v>10</v>
      </c>
      <c r="H175" s="18">
        <f t="shared" si="5"/>
        <v>262.68</v>
      </c>
      <c r="L175" s="23"/>
      <c r="M175" s="1"/>
    </row>
    <row r="176" spans="1:13">
      <c r="A176" s="22"/>
      <c r="B176" s="22">
        <v>4302</v>
      </c>
      <c r="C176" s="22">
        <v>9.69</v>
      </c>
      <c r="D176" s="18">
        <v>0</v>
      </c>
      <c r="E176" s="18">
        <f t="shared" si="4"/>
        <v>9.69</v>
      </c>
      <c r="F176" s="18" t="s">
        <v>97</v>
      </c>
      <c r="G176" s="18">
        <v>8</v>
      </c>
      <c r="H176" s="18">
        <f t="shared" si="5"/>
        <v>77.52</v>
      </c>
      <c r="L176" s="23"/>
      <c r="M176" s="1"/>
    </row>
    <row r="177" spans="1:13">
      <c r="A177" s="22"/>
      <c r="B177" s="22">
        <v>4640</v>
      </c>
      <c r="C177" s="22">
        <v>14.9</v>
      </c>
      <c r="D177" s="18">
        <v>0</v>
      </c>
      <c r="E177" s="18">
        <f t="shared" si="4"/>
        <v>14.9</v>
      </c>
      <c r="F177" s="18" t="s">
        <v>97</v>
      </c>
      <c r="G177" s="18">
        <v>8</v>
      </c>
      <c r="H177" s="18">
        <f t="shared" si="5"/>
        <v>119.2</v>
      </c>
      <c r="L177" s="23"/>
      <c r="M177" s="1"/>
    </row>
    <row r="178" spans="1:13">
      <c r="A178" s="22"/>
      <c r="B178" s="22">
        <v>5174</v>
      </c>
      <c r="C178" s="22">
        <v>19.23</v>
      </c>
      <c r="D178" s="18">
        <v>0</v>
      </c>
      <c r="E178" s="18">
        <f t="shared" si="4"/>
        <v>19.23</v>
      </c>
      <c r="F178" s="18" t="s">
        <v>97</v>
      </c>
      <c r="G178" s="18">
        <v>8</v>
      </c>
      <c r="H178" s="18">
        <f t="shared" si="5"/>
        <v>153.84</v>
      </c>
      <c r="L178" s="23"/>
      <c r="M178" s="1"/>
    </row>
    <row r="179" spans="1:13">
      <c r="A179" s="22"/>
      <c r="B179" s="22">
        <v>5188</v>
      </c>
      <c r="C179" s="22">
        <v>9.12</v>
      </c>
      <c r="D179" s="18">
        <v>0</v>
      </c>
      <c r="E179" s="18">
        <f t="shared" si="4"/>
        <v>9.12</v>
      </c>
      <c r="F179" s="18" t="s">
        <v>97</v>
      </c>
      <c r="G179" s="18">
        <v>8</v>
      </c>
      <c r="H179" s="18">
        <f t="shared" si="5"/>
        <v>72.96</v>
      </c>
      <c r="L179" s="23"/>
      <c r="M179" s="1"/>
    </row>
    <row r="180" spans="1:13">
      <c r="A180" s="22"/>
      <c r="B180" s="22">
        <v>5196</v>
      </c>
      <c r="C180" s="22">
        <v>6.28</v>
      </c>
      <c r="D180" s="18">
        <v>0</v>
      </c>
      <c r="E180" s="18">
        <f t="shared" si="4"/>
        <v>6.28</v>
      </c>
      <c r="F180" s="18" t="s">
        <v>117</v>
      </c>
      <c r="G180" s="18">
        <v>6</v>
      </c>
      <c r="H180" s="18">
        <f t="shared" si="5"/>
        <v>37.68</v>
      </c>
      <c r="L180" s="23"/>
      <c r="M180" s="1"/>
    </row>
    <row r="181" spans="1:13">
      <c r="A181" s="22"/>
      <c r="B181" s="22">
        <v>5206</v>
      </c>
      <c r="C181" s="22">
        <v>42.153</v>
      </c>
      <c r="D181" s="18">
        <v>0.4</v>
      </c>
      <c r="E181" s="18">
        <f t="shared" si="4"/>
        <v>41.753</v>
      </c>
      <c r="F181" s="18">
        <v>0</v>
      </c>
      <c r="G181" s="18"/>
      <c r="H181" s="18">
        <f t="shared" si="5"/>
        <v>0</v>
      </c>
      <c r="L181" s="23"/>
      <c r="M181" s="1"/>
    </row>
    <row r="182" spans="1:13">
      <c r="A182" s="22"/>
      <c r="B182" s="22">
        <v>5207</v>
      </c>
      <c r="C182" s="22">
        <v>11.571</v>
      </c>
      <c r="D182" s="18">
        <v>0</v>
      </c>
      <c r="E182" s="18">
        <f t="shared" si="4"/>
        <v>11.571</v>
      </c>
      <c r="F182" s="18" t="s">
        <v>97</v>
      </c>
      <c r="G182" s="18">
        <v>8</v>
      </c>
      <c r="H182" s="18">
        <f t="shared" si="5"/>
        <v>92.568</v>
      </c>
      <c r="L182" s="23"/>
      <c r="M182" s="1"/>
    </row>
    <row r="183" spans="1:13">
      <c r="A183" s="22"/>
      <c r="B183" s="22">
        <v>5270</v>
      </c>
      <c r="C183" s="22">
        <v>3.18</v>
      </c>
      <c r="D183" s="18">
        <v>0</v>
      </c>
      <c r="E183" s="18">
        <f t="shared" si="4"/>
        <v>3.18</v>
      </c>
      <c r="F183" s="18">
        <v>0</v>
      </c>
      <c r="G183" s="18"/>
      <c r="H183" s="18">
        <f t="shared" si="5"/>
        <v>0</v>
      </c>
      <c r="L183" s="23"/>
      <c r="M183" s="1"/>
    </row>
    <row r="184" spans="1:13">
      <c r="A184" s="22"/>
      <c r="B184" s="22">
        <v>5293</v>
      </c>
      <c r="C184" s="22">
        <v>35.164</v>
      </c>
      <c r="D184" s="18">
        <v>0</v>
      </c>
      <c r="E184" s="18">
        <f t="shared" si="4"/>
        <v>35.164</v>
      </c>
      <c r="F184" s="18">
        <v>0</v>
      </c>
      <c r="G184" s="18"/>
      <c r="H184" s="18">
        <f t="shared" si="5"/>
        <v>0</v>
      </c>
      <c r="L184" s="23"/>
      <c r="M184" s="1"/>
    </row>
    <row r="185" spans="1:13">
      <c r="A185" s="22" t="s">
        <v>20</v>
      </c>
      <c r="B185" s="22"/>
      <c r="C185" s="22">
        <v>258.79</v>
      </c>
      <c r="D185" s="18"/>
      <c r="E185" s="18"/>
      <c r="F185" s="18"/>
      <c r="G185" s="18"/>
      <c r="H185" s="18">
        <f t="shared" si="5"/>
        <v>0</v>
      </c>
      <c r="L185" s="23"/>
      <c r="M185" s="1"/>
    </row>
    <row r="186" spans="1:13">
      <c r="A186" s="22"/>
      <c r="B186" s="22">
        <v>221</v>
      </c>
      <c r="C186" s="22">
        <v>1.343</v>
      </c>
      <c r="D186" s="18">
        <v>0</v>
      </c>
      <c r="E186" s="18">
        <f t="shared" si="4"/>
        <v>1.343</v>
      </c>
      <c r="F186" s="18">
        <v>0</v>
      </c>
      <c r="G186" s="18"/>
      <c r="H186" s="18">
        <f t="shared" si="5"/>
        <v>0</v>
      </c>
      <c r="L186" s="23"/>
      <c r="M186" s="1"/>
    </row>
    <row r="187" spans="1:13">
      <c r="A187" s="22"/>
      <c r="B187" s="22">
        <v>799</v>
      </c>
      <c r="C187" s="22">
        <v>4.29</v>
      </c>
      <c r="D187" s="18">
        <v>0</v>
      </c>
      <c r="E187" s="18">
        <f t="shared" si="4"/>
        <v>4.29</v>
      </c>
      <c r="F187" s="18" t="s">
        <v>93</v>
      </c>
      <c r="G187" s="18">
        <v>10</v>
      </c>
      <c r="H187" s="18">
        <f t="shared" si="5"/>
        <v>42.9</v>
      </c>
      <c r="L187" s="23"/>
      <c r="M187" s="1"/>
    </row>
    <row r="188" spans="1:13">
      <c r="A188" s="22"/>
      <c r="B188" s="22">
        <v>3250</v>
      </c>
      <c r="C188" s="22">
        <v>3.524</v>
      </c>
      <c r="D188" s="18">
        <v>0</v>
      </c>
      <c r="E188" s="18">
        <f t="shared" si="4"/>
        <v>3.524</v>
      </c>
      <c r="F188" s="18" t="s">
        <v>97</v>
      </c>
      <c r="G188" s="18">
        <v>8</v>
      </c>
      <c r="H188" s="18">
        <f t="shared" si="5"/>
        <v>28.192</v>
      </c>
      <c r="L188" s="23"/>
      <c r="M188" s="1"/>
    </row>
    <row r="189" spans="1:13">
      <c r="A189" s="22"/>
      <c r="B189" s="22">
        <v>3552</v>
      </c>
      <c r="C189" s="22">
        <v>4.64</v>
      </c>
      <c r="D189" s="18">
        <v>0</v>
      </c>
      <c r="E189" s="18">
        <f t="shared" si="4"/>
        <v>4.64</v>
      </c>
      <c r="F189" s="18" t="s">
        <v>97</v>
      </c>
      <c r="G189" s="18">
        <v>8</v>
      </c>
      <c r="H189" s="18">
        <f t="shared" si="5"/>
        <v>37.12</v>
      </c>
      <c r="L189" s="23"/>
      <c r="M189" s="1"/>
    </row>
    <row r="190" spans="1:13">
      <c r="A190" s="22"/>
      <c r="B190" s="22">
        <v>3925</v>
      </c>
      <c r="C190" s="22">
        <v>3.36</v>
      </c>
      <c r="D190" s="18">
        <v>0</v>
      </c>
      <c r="E190" s="18">
        <f t="shared" si="4"/>
        <v>3.36</v>
      </c>
      <c r="F190" s="18" t="s">
        <v>97</v>
      </c>
      <c r="G190" s="18">
        <v>8</v>
      </c>
      <c r="H190" s="18">
        <f t="shared" si="5"/>
        <v>26.88</v>
      </c>
      <c r="L190" s="23"/>
      <c r="M190" s="1"/>
    </row>
    <row r="191" spans="1:13">
      <c r="A191" s="22"/>
      <c r="B191" s="22">
        <v>3967</v>
      </c>
      <c r="C191" s="22">
        <v>11.45</v>
      </c>
      <c r="D191" s="18">
        <v>0</v>
      </c>
      <c r="E191" s="18">
        <f t="shared" si="4"/>
        <v>11.45</v>
      </c>
      <c r="F191" s="18" t="s">
        <v>93</v>
      </c>
      <c r="G191" s="18">
        <v>10</v>
      </c>
      <c r="H191" s="18">
        <f t="shared" si="5"/>
        <v>114.5</v>
      </c>
      <c r="L191" s="23"/>
      <c r="M191" s="1"/>
    </row>
    <row r="192" spans="1:13">
      <c r="A192" s="22"/>
      <c r="B192" s="22">
        <v>4088</v>
      </c>
      <c r="C192" s="22">
        <v>25.35</v>
      </c>
      <c r="D192" s="18">
        <v>0</v>
      </c>
      <c r="E192" s="18">
        <f t="shared" si="4"/>
        <v>25.35</v>
      </c>
      <c r="F192" s="18" t="s">
        <v>97</v>
      </c>
      <c r="G192" s="18">
        <v>8</v>
      </c>
      <c r="H192" s="18">
        <f t="shared" si="5"/>
        <v>202.8</v>
      </c>
      <c r="L192" s="23"/>
      <c r="M192" s="1"/>
    </row>
    <row r="193" spans="1:13">
      <c r="A193" s="22"/>
      <c r="B193" s="22">
        <v>4315</v>
      </c>
      <c r="C193" s="22">
        <v>12.26</v>
      </c>
      <c r="D193" s="18">
        <v>0</v>
      </c>
      <c r="E193" s="18">
        <f t="shared" si="4"/>
        <v>12.26</v>
      </c>
      <c r="F193" s="18" t="s">
        <v>97</v>
      </c>
      <c r="G193" s="18">
        <v>8</v>
      </c>
      <c r="H193" s="18">
        <f t="shared" si="5"/>
        <v>98.08</v>
      </c>
      <c r="L193" s="23"/>
      <c r="M193" s="1"/>
    </row>
    <row r="194" spans="1:13">
      <c r="A194" s="22"/>
      <c r="B194" s="22">
        <v>4512</v>
      </c>
      <c r="C194" s="22">
        <v>1.565</v>
      </c>
      <c r="D194" s="18">
        <v>0</v>
      </c>
      <c r="E194" s="18">
        <f t="shared" si="4"/>
        <v>1.565</v>
      </c>
      <c r="F194" s="18">
        <v>0</v>
      </c>
      <c r="G194" s="18"/>
      <c r="H194" s="18">
        <f t="shared" si="5"/>
        <v>0</v>
      </c>
      <c r="L194" s="23"/>
      <c r="M194" s="1"/>
    </row>
    <row r="195" spans="1:13">
      <c r="A195" s="22"/>
      <c r="B195" s="22">
        <v>4578</v>
      </c>
      <c r="C195" s="22">
        <v>32.826</v>
      </c>
      <c r="D195" s="18">
        <v>0.27</v>
      </c>
      <c r="E195" s="18">
        <f t="shared" si="4"/>
        <v>32.556</v>
      </c>
      <c r="F195" s="18">
        <v>0</v>
      </c>
      <c r="G195" s="18"/>
      <c r="H195" s="18">
        <f t="shared" si="5"/>
        <v>0</v>
      </c>
      <c r="L195" s="23"/>
      <c r="M195" s="1"/>
    </row>
    <row r="196" spans="1:13">
      <c r="A196" s="22"/>
      <c r="B196" s="22">
        <v>4589</v>
      </c>
      <c r="C196" s="22">
        <v>11.44</v>
      </c>
      <c r="D196" s="18">
        <v>0</v>
      </c>
      <c r="E196" s="18">
        <f t="shared" si="4"/>
        <v>11.44</v>
      </c>
      <c r="F196" s="18" t="s">
        <v>97</v>
      </c>
      <c r="G196" s="18">
        <v>8</v>
      </c>
      <c r="H196" s="18">
        <f t="shared" si="5"/>
        <v>91.52</v>
      </c>
      <c r="L196" s="23"/>
      <c r="M196" s="1"/>
    </row>
    <row r="197" spans="1:13">
      <c r="A197" s="22"/>
      <c r="B197" s="22">
        <v>4672</v>
      </c>
      <c r="C197" s="22">
        <v>21.75</v>
      </c>
      <c r="D197" s="18">
        <v>0</v>
      </c>
      <c r="E197" s="18">
        <f t="shared" ref="E197:E260" si="6">C197-D197</f>
        <v>21.75</v>
      </c>
      <c r="F197" s="18" t="s">
        <v>97</v>
      </c>
      <c r="G197" s="18">
        <v>8</v>
      </c>
      <c r="H197" s="18">
        <f t="shared" si="5"/>
        <v>174</v>
      </c>
      <c r="L197" s="23"/>
      <c r="M197" s="1"/>
    </row>
    <row r="198" spans="1:13">
      <c r="A198" s="22"/>
      <c r="B198" s="22">
        <v>4747</v>
      </c>
      <c r="C198" s="22">
        <v>7.51</v>
      </c>
      <c r="D198" s="18">
        <v>0.67</v>
      </c>
      <c r="E198" s="18">
        <f t="shared" si="6"/>
        <v>6.84</v>
      </c>
      <c r="F198" s="18" t="s">
        <v>97</v>
      </c>
      <c r="G198" s="18">
        <v>8</v>
      </c>
      <c r="H198" s="18">
        <f t="shared" ref="H198:H261" si="7">E198*G198</f>
        <v>54.72</v>
      </c>
      <c r="L198" s="23"/>
      <c r="M198" s="1"/>
    </row>
    <row r="199" spans="1:13">
      <c r="A199" s="22"/>
      <c r="B199" s="22">
        <v>4846</v>
      </c>
      <c r="C199" s="22">
        <v>0.051</v>
      </c>
      <c r="D199" s="18">
        <v>0</v>
      </c>
      <c r="E199" s="18">
        <f t="shared" si="6"/>
        <v>0.051</v>
      </c>
      <c r="F199" s="18">
        <v>0</v>
      </c>
      <c r="G199" s="18"/>
      <c r="H199" s="18">
        <f t="shared" si="7"/>
        <v>0</v>
      </c>
      <c r="L199" s="23"/>
      <c r="M199" s="1"/>
    </row>
    <row r="200" spans="1:13">
      <c r="A200" s="22"/>
      <c r="B200" s="22">
        <v>4951</v>
      </c>
      <c r="C200" s="22">
        <v>0.61</v>
      </c>
      <c r="D200" s="18">
        <v>0</v>
      </c>
      <c r="E200" s="18">
        <f t="shared" si="6"/>
        <v>0.61</v>
      </c>
      <c r="F200" s="18">
        <v>0</v>
      </c>
      <c r="G200" s="18"/>
      <c r="H200" s="18">
        <f t="shared" si="7"/>
        <v>0</v>
      </c>
      <c r="L200" s="23"/>
      <c r="M200" s="1"/>
    </row>
    <row r="201" spans="1:13">
      <c r="A201" s="22"/>
      <c r="B201" s="22">
        <v>4987</v>
      </c>
      <c r="C201" s="22">
        <v>7.02</v>
      </c>
      <c r="D201" s="18">
        <v>0</v>
      </c>
      <c r="E201" s="18">
        <f t="shared" si="6"/>
        <v>7.02</v>
      </c>
      <c r="F201" s="18" t="s">
        <v>117</v>
      </c>
      <c r="G201" s="18">
        <v>6</v>
      </c>
      <c r="H201" s="18">
        <f t="shared" si="7"/>
        <v>42.12</v>
      </c>
      <c r="L201" s="23"/>
      <c r="M201" s="1"/>
    </row>
    <row r="202" spans="1:13">
      <c r="A202" s="22"/>
      <c r="B202" s="22">
        <v>5068</v>
      </c>
      <c r="C202" s="22">
        <v>51.65</v>
      </c>
      <c r="D202" s="18">
        <v>0</v>
      </c>
      <c r="E202" s="18">
        <f t="shared" si="6"/>
        <v>51.65</v>
      </c>
      <c r="F202" s="18">
        <v>0</v>
      </c>
      <c r="G202" s="18"/>
      <c r="H202" s="18">
        <f t="shared" si="7"/>
        <v>0</v>
      </c>
      <c r="L202" s="23"/>
      <c r="M202" s="1"/>
    </row>
    <row r="203" spans="1:13">
      <c r="A203" s="22"/>
      <c r="B203" s="22">
        <v>5101</v>
      </c>
      <c r="C203" s="22">
        <v>10.37</v>
      </c>
      <c r="D203" s="18">
        <v>0</v>
      </c>
      <c r="E203" s="18">
        <f t="shared" si="6"/>
        <v>10.37</v>
      </c>
      <c r="F203" s="18" t="s">
        <v>117</v>
      </c>
      <c r="G203" s="18">
        <v>6</v>
      </c>
      <c r="H203" s="18">
        <f t="shared" si="7"/>
        <v>62.22</v>
      </c>
      <c r="L203" s="23"/>
      <c r="M203" s="1"/>
    </row>
    <row r="204" spans="1:13">
      <c r="A204" s="22"/>
      <c r="B204" s="22">
        <v>5229</v>
      </c>
      <c r="C204" s="22">
        <v>15.53</v>
      </c>
      <c r="D204" s="18">
        <v>0</v>
      </c>
      <c r="E204" s="18">
        <f t="shared" si="6"/>
        <v>15.53</v>
      </c>
      <c r="F204" s="18" t="s">
        <v>97</v>
      </c>
      <c r="G204" s="18">
        <v>8</v>
      </c>
      <c r="H204" s="18">
        <f t="shared" si="7"/>
        <v>124.24</v>
      </c>
      <c r="L204" s="23"/>
      <c r="M204" s="1"/>
    </row>
    <row r="205" spans="1:13">
      <c r="A205" s="22"/>
      <c r="B205" s="22">
        <v>5334</v>
      </c>
      <c r="C205" s="22">
        <v>14.55</v>
      </c>
      <c r="D205" s="18">
        <v>0</v>
      </c>
      <c r="E205" s="18">
        <f t="shared" si="6"/>
        <v>14.55</v>
      </c>
      <c r="F205" s="18" t="s">
        <v>97</v>
      </c>
      <c r="G205" s="18">
        <v>8</v>
      </c>
      <c r="H205" s="18">
        <f t="shared" si="7"/>
        <v>116.4</v>
      </c>
      <c r="L205" s="23"/>
      <c r="M205" s="1"/>
    </row>
    <row r="206" spans="1:13">
      <c r="A206" s="22"/>
      <c r="B206" s="22">
        <v>5480</v>
      </c>
      <c r="C206" s="22">
        <v>9.12</v>
      </c>
      <c r="D206" s="18">
        <v>0</v>
      </c>
      <c r="E206" s="18">
        <f t="shared" si="6"/>
        <v>9.12</v>
      </c>
      <c r="F206" s="18">
        <v>0</v>
      </c>
      <c r="G206" s="18"/>
      <c r="H206" s="18">
        <f t="shared" si="7"/>
        <v>0</v>
      </c>
      <c r="L206" s="24"/>
      <c r="M206" s="12"/>
    </row>
    <row r="207" spans="1:8">
      <c r="A207" s="22"/>
      <c r="B207" s="22">
        <v>5481</v>
      </c>
      <c r="C207" s="22">
        <v>8.581</v>
      </c>
      <c r="D207" s="18">
        <v>0</v>
      </c>
      <c r="E207" s="18">
        <f t="shared" si="6"/>
        <v>8.581</v>
      </c>
      <c r="F207" s="18">
        <v>0</v>
      </c>
      <c r="G207" s="18"/>
      <c r="H207" s="18">
        <f t="shared" si="7"/>
        <v>0</v>
      </c>
    </row>
    <row r="208" spans="1:8">
      <c r="A208" s="22" t="s">
        <v>21</v>
      </c>
      <c r="B208" s="22"/>
      <c r="C208" s="22">
        <v>502.6</v>
      </c>
      <c r="D208" s="18"/>
      <c r="E208" s="18"/>
      <c r="F208" s="18"/>
      <c r="G208" s="18"/>
      <c r="H208" s="18">
        <f t="shared" si="7"/>
        <v>0</v>
      </c>
    </row>
    <row r="209" spans="1:8">
      <c r="A209" s="22"/>
      <c r="B209" s="22">
        <v>2</v>
      </c>
      <c r="C209" s="22">
        <v>0.03</v>
      </c>
      <c r="D209" s="18">
        <v>0</v>
      </c>
      <c r="E209" s="18">
        <f t="shared" si="6"/>
        <v>0.03</v>
      </c>
      <c r="F209" s="18">
        <v>0</v>
      </c>
      <c r="G209" s="18"/>
      <c r="H209" s="18">
        <f t="shared" si="7"/>
        <v>0</v>
      </c>
    </row>
    <row r="210" spans="1:8">
      <c r="A210" s="22"/>
      <c r="B210" s="22">
        <v>2694</v>
      </c>
      <c r="C210" s="22">
        <v>19.7</v>
      </c>
      <c r="D210" s="18">
        <v>0</v>
      </c>
      <c r="E210" s="18">
        <f t="shared" si="6"/>
        <v>19.7</v>
      </c>
      <c r="F210" s="18" t="s">
        <v>97</v>
      </c>
      <c r="G210" s="18">
        <v>8</v>
      </c>
      <c r="H210" s="18">
        <f t="shared" si="7"/>
        <v>157.6</v>
      </c>
    </row>
    <row r="211" spans="1:8">
      <c r="A211" s="22"/>
      <c r="B211" s="22">
        <v>2700</v>
      </c>
      <c r="C211" s="22">
        <v>5.94</v>
      </c>
      <c r="D211" s="18">
        <v>0</v>
      </c>
      <c r="E211" s="18">
        <f t="shared" si="6"/>
        <v>5.94</v>
      </c>
      <c r="F211" s="18" t="s">
        <v>93</v>
      </c>
      <c r="G211" s="18">
        <v>10</v>
      </c>
      <c r="H211" s="18">
        <f t="shared" si="7"/>
        <v>59.4</v>
      </c>
    </row>
    <row r="212" spans="1:8">
      <c r="A212" s="22"/>
      <c r="B212" s="22">
        <v>2707</v>
      </c>
      <c r="C212" s="22">
        <v>13.44</v>
      </c>
      <c r="D212" s="18">
        <v>0</v>
      </c>
      <c r="E212" s="18">
        <f t="shared" si="6"/>
        <v>13.44</v>
      </c>
      <c r="F212" s="18" t="s">
        <v>93</v>
      </c>
      <c r="G212" s="18">
        <v>10</v>
      </c>
      <c r="H212" s="18">
        <f t="shared" si="7"/>
        <v>134.4</v>
      </c>
    </row>
    <row r="213" spans="1:8">
      <c r="A213" s="22"/>
      <c r="B213" s="22">
        <v>2709</v>
      </c>
      <c r="C213" s="22">
        <v>4.38</v>
      </c>
      <c r="D213" s="18">
        <v>0</v>
      </c>
      <c r="E213" s="18">
        <f t="shared" si="6"/>
        <v>4.38</v>
      </c>
      <c r="F213" s="18" t="s">
        <v>93</v>
      </c>
      <c r="G213" s="18">
        <v>10</v>
      </c>
      <c r="H213" s="18">
        <f t="shared" si="7"/>
        <v>43.8</v>
      </c>
    </row>
    <row r="214" spans="1:8">
      <c r="A214" s="22"/>
      <c r="B214" s="22">
        <v>2726</v>
      </c>
      <c r="C214" s="22">
        <v>89.328</v>
      </c>
      <c r="D214" s="18">
        <v>2.172</v>
      </c>
      <c r="E214" s="18">
        <f t="shared" si="6"/>
        <v>87.156</v>
      </c>
      <c r="F214" s="18">
        <v>0</v>
      </c>
      <c r="G214" s="18"/>
      <c r="H214" s="18">
        <f t="shared" si="7"/>
        <v>0</v>
      </c>
    </row>
    <row r="215" spans="1:8">
      <c r="A215" s="22"/>
      <c r="B215" s="22">
        <v>2730</v>
      </c>
      <c r="C215" s="22">
        <v>2.82</v>
      </c>
      <c r="D215" s="18">
        <v>0</v>
      </c>
      <c r="E215" s="18">
        <f t="shared" si="6"/>
        <v>2.82</v>
      </c>
      <c r="F215" s="18" t="s">
        <v>97</v>
      </c>
      <c r="G215" s="18">
        <v>8</v>
      </c>
      <c r="H215" s="18">
        <f t="shared" si="7"/>
        <v>22.56</v>
      </c>
    </row>
    <row r="216" spans="1:8">
      <c r="A216" s="22"/>
      <c r="B216" s="22">
        <v>2760</v>
      </c>
      <c r="C216" s="22">
        <v>1.453</v>
      </c>
      <c r="D216" s="18">
        <v>0</v>
      </c>
      <c r="E216" s="18">
        <f t="shared" si="6"/>
        <v>1.453</v>
      </c>
      <c r="F216" s="18">
        <v>0</v>
      </c>
      <c r="G216" s="18"/>
      <c r="H216" s="18">
        <f t="shared" si="7"/>
        <v>0</v>
      </c>
    </row>
    <row r="217" spans="1:8">
      <c r="A217" s="22"/>
      <c r="B217" s="22">
        <v>2793</v>
      </c>
      <c r="C217" s="22">
        <v>8.4</v>
      </c>
      <c r="D217" s="18">
        <v>0</v>
      </c>
      <c r="E217" s="18">
        <f t="shared" si="6"/>
        <v>8.4</v>
      </c>
      <c r="F217" s="18" t="s">
        <v>93</v>
      </c>
      <c r="G217" s="18">
        <v>10</v>
      </c>
      <c r="H217" s="18">
        <f t="shared" si="7"/>
        <v>84</v>
      </c>
    </row>
    <row r="218" spans="1:8">
      <c r="A218" s="22"/>
      <c r="B218" s="22">
        <v>3456</v>
      </c>
      <c r="C218" s="22">
        <v>15.14</v>
      </c>
      <c r="D218" s="18">
        <v>0</v>
      </c>
      <c r="E218" s="18">
        <f t="shared" si="6"/>
        <v>15.14</v>
      </c>
      <c r="F218" s="18" t="s">
        <v>97</v>
      </c>
      <c r="G218" s="18">
        <v>8</v>
      </c>
      <c r="H218" s="18">
        <f t="shared" si="7"/>
        <v>121.12</v>
      </c>
    </row>
    <row r="219" spans="1:8">
      <c r="A219" s="22"/>
      <c r="B219" s="22">
        <v>4190</v>
      </c>
      <c r="C219" s="22">
        <v>7.09</v>
      </c>
      <c r="D219" s="18">
        <v>0</v>
      </c>
      <c r="E219" s="18">
        <f t="shared" si="6"/>
        <v>7.09</v>
      </c>
      <c r="F219" s="18" t="s">
        <v>97</v>
      </c>
      <c r="G219" s="18">
        <v>8</v>
      </c>
      <c r="H219" s="18">
        <f t="shared" si="7"/>
        <v>56.72</v>
      </c>
    </row>
    <row r="220" spans="1:8">
      <c r="A220" s="22"/>
      <c r="B220" s="22">
        <v>4192</v>
      </c>
      <c r="C220" s="22">
        <v>14.76</v>
      </c>
      <c r="D220" s="18">
        <v>0</v>
      </c>
      <c r="E220" s="18">
        <f t="shared" si="6"/>
        <v>14.76</v>
      </c>
      <c r="F220" s="18" t="s">
        <v>93</v>
      </c>
      <c r="G220" s="18">
        <v>10</v>
      </c>
      <c r="H220" s="18">
        <f t="shared" si="7"/>
        <v>147.6</v>
      </c>
    </row>
    <row r="221" spans="1:8">
      <c r="A221" s="22"/>
      <c r="B221" s="22">
        <v>4193</v>
      </c>
      <c r="C221" s="22">
        <v>1.52</v>
      </c>
      <c r="D221" s="18">
        <v>0</v>
      </c>
      <c r="E221" s="18">
        <f t="shared" si="6"/>
        <v>1.52</v>
      </c>
      <c r="F221" s="18" t="s">
        <v>117</v>
      </c>
      <c r="G221" s="18">
        <v>6</v>
      </c>
      <c r="H221" s="18">
        <f t="shared" si="7"/>
        <v>9.12</v>
      </c>
    </row>
    <row r="222" spans="1:8">
      <c r="A222" s="22"/>
      <c r="B222" s="22">
        <v>4446</v>
      </c>
      <c r="C222" s="22">
        <v>1.18</v>
      </c>
      <c r="D222" s="18">
        <v>0</v>
      </c>
      <c r="E222" s="18">
        <f t="shared" si="6"/>
        <v>1.18</v>
      </c>
      <c r="F222" s="18">
        <v>0</v>
      </c>
      <c r="G222" s="18"/>
      <c r="H222" s="18">
        <f t="shared" si="7"/>
        <v>0</v>
      </c>
    </row>
    <row r="223" spans="1:8">
      <c r="A223" s="22"/>
      <c r="B223" s="22">
        <v>4448</v>
      </c>
      <c r="C223" s="22">
        <v>17.1</v>
      </c>
      <c r="D223" s="18">
        <v>0</v>
      </c>
      <c r="E223" s="18">
        <f t="shared" si="6"/>
        <v>17.1</v>
      </c>
      <c r="F223" s="18" t="s">
        <v>93</v>
      </c>
      <c r="G223" s="18">
        <v>10</v>
      </c>
      <c r="H223" s="18">
        <f t="shared" si="7"/>
        <v>171</v>
      </c>
    </row>
    <row r="224" spans="1:8">
      <c r="A224" s="22"/>
      <c r="B224" s="22">
        <v>4473</v>
      </c>
      <c r="C224" s="22">
        <v>14.9</v>
      </c>
      <c r="D224" s="18">
        <v>0</v>
      </c>
      <c r="E224" s="18">
        <f t="shared" si="6"/>
        <v>14.9</v>
      </c>
      <c r="F224" s="18" t="s">
        <v>97</v>
      </c>
      <c r="G224" s="18">
        <v>8</v>
      </c>
      <c r="H224" s="18">
        <f t="shared" si="7"/>
        <v>119.2</v>
      </c>
    </row>
    <row r="225" spans="1:8">
      <c r="A225" s="22"/>
      <c r="B225" s="22">
        <v>4945</v>
      </c>
      <c r="C225" s="22">
        <v>14.87</v>
      </c>
      <c r="D225" s="18">
        <v>0</v>
      </c>
      <c r="E225" s="18">
        <f t="shared" si="6"/>
        <v>14.87</v>
      </c>
      <c r="F225" s="18" t="s">
        <v>97</v>
      </c>
      <c r="G225" s="18">
        <v>8</v>
      </c>
      <c r="H225" s="18">
        <f t="shared" si="7"/>
        <v>118.96</v>
      </c>
    </row>
    <row r="226" spans="1:8">
      <c r="A226" s="22"/>
      <c r="B226" s="22">
        <v>5107</v>
      </c>
      <c r="C226" s="22">
        <v>3.74</v>
      </c>
      <c r="D226" s="18">
        <v>0</v>
      </c>
      <c r="E226" s="18">
        <f t="shared" si="6"/>
        <v>3.74</v>
      </c>
      <c r="F226" s="18" t="s">
        <v>97</v>
      </c>
      <c r="G226" s="18">
        <v>8</v>
      </c>
      <c r="H226" s="18">
        <f t="shared" si="7"/>
        <v>29.92</v>
      </c>
    </row>
    <row r="227" spans="1:8">
      <c r="A227" s="22"/>
      <c r="B227" s="22">
        <v>5121</v>
      </c>
      <c r="C227" s="22">
        <v>14.82</v>
      </c>
      <c r="D227" s="18">
        <v>0</v>
      </c>
      <c r="E227" s="18">
        <f t="shared" si="6"/>
        <v>14.82</v>
      </c>
      <c r="F227" s="18" t="s">
        <v>93</v>
      </c>
      <c r="G227" s="18">
        <v>10</v>
      </c>
      <c r="H227" s="18">
        <f t="shared" si="7"/>
        <v>148.2</v>
      </c>
    </row>
    <row r="228" spans="1:8">
      <c r="A228" s="22"/>
      <c r="B228" s="22">
        <v>5159</v>
      </c>
      <c r="C228" s="22">
        <v>15.8</v>
      </c>
      <c r="D228" s="18">
        <v>0</v>
      </c>
      <c r="E228" s="18">
        <f t="shared" si="6"/>
        <v>15.8</v>
      </c>
      <c r="F228" s="18" t="s">
        <v>97</v>
      </c>
      <c r="G228" s="18">
        <v>8</v>
      </c>
      <c r="H228" s="18">
        <f t="shared" si="7"/>
        <v>126.4</v>
      </c>
    </row>
    <row r="229" spans="1:8">
      <c r="A229" s="22"/>
      <c r="B229" s="22">
        <v>5160</v>
      </c>
      <c r="C229" s="22">
        <v>12.84</v>
      </c>
      <c r="D229" s="18">
        <v>0</v>
      </c>
      <c r="E229" s="18">
        <f t="shared" si="6"/>
        <v>12.84</v>
      </c>
      <c r="F229" s="18" t="s">
        <v>97</v>
      </c>
      <c r="G229" s="18">
        <v>8</v>
      </c>
      <c r="H229" s="18">
        <f t="shared" si="7"/>
        <v>102.72</v>
      </c>
    </row>
    <row r="230" spans="1:8">
      <c r="A230" s="22"/>
      <c r="B230" s="22">
        <v>5192</v>
      </c>
      <c r="C230" s="22">
        <v>3.26</v>
      </c>
      <c r="D230" s="18">
        <v>0</v>
      </c>
      <c r="E230" s="18">
        <f t="shared" si="6"/>
        <v>3.26</v>
      </c>
      <c r="F230" s="18" t="s">
        <v>97</v>
      </c>
      <c r="G230" s="18">
        <v>8</v>
      </c>
      <c r="H230" s="18">
        <f t="shared" si="7"/>
        <v>26.08</v>
      </c>
    </row>
    <row r="231" spans="1:8">
      <c r="A231" s="22"/>
      <c r="B231" s="22">
        <v>5193</v>
      </c>
      <c r="C231" s="22">
        <v>3.42</v>
      </c>
      <c r="D231" s="18">
        <v>0</v>
      </c>
      <c r="E231" s="18">
        <f t="shared" si="6"/>
        <v>3.42</v>
      </c>
      <c r="F231" s="18" t="s">
        <v>97</v>
      </c>
      <c r="G231" s="18">
        <v>8</v>
      </c>
      <c r="H231" s="18">
        <f t="shared" si="7"/>
        <v>27.36</v>
      </c>
    </row>
    <row r="232" spans="1:8">
      <c r="A232" s="22"/>
      <c r="B232" s="22">
        <v>5198</v>
      </c>
      <c r="C232" s="22">
        <v>12.48</v>
      </c>
      <c r="D232" s="18">
        <v>0</v>
      </c>
      <c r="E232" s="18">
        <f t="shared" si="6"/>
        <v>12.48</v>
      </c>
      <c r="F232" s="18" t="s">
        <v>97</v>
      </c>
      <c r="G232" s="18">
        <v>8</v>
      </c>
      <c r="H232" s="18">
        <f t="shared" si="7"/>
        <v>99.84</v>
      </c>
    </row>
    <row r="233" spans="1:8">
      <c r="A233" s="22"/>
      <c r="B233" s="22">
        <v>5214</v>
      </c>
      <c r="C233" s="22">
        <v>1.011</v>
      </c>
      <c r="D233" s="18">
        <v>0</v>
      </c>
      <c r="E233" s="18">
        <f t="shared" si="6"/>
        <v>1.011</v>
      </c>
      <c r="F233" s="18">
        <v>0</v>
      </c>
      <c r="G233" s="18"/>
      <c r="H233" s="18">
        <f t="shared" si="7"/>
        <v>0</v>
      </c>
    </row>
    <row r="234" spans="1:8">
      <c r="A234" s="22"/>
      <c r="B234" s="22">
        <v>5221</v>
      </c>
      <c r="C234" s="22">
        <v>19.29</v>
      </c>
      <c r="D234" s="18">
        <v>0</v>
      </c>
      <c r="E234" s="18">
        <f t="shared" si="6"/>
        <v>19.29</v>
      </c>
      <c r="F234" s="18" t="s">
        <v>97</v>
      </c>
      <c r="G234" s="18">
        <v>8</v>
      </c>
      <c r="H234" s="18">
        <f t="shared" si="7"/>
        <v>154.32</v>
      </c>
    </row>
    <row r="235" spans="1:8">
      <c r="A235" s="22"/>
      <c r="B235" s="22">
        <v>5234</v>
      </c>
      <c r="C235" s="22">
        <v>22.78</v>
      </c>
      <c r="D235" s="18">
        <v>0</v>
      </c>
      <c r="E235" s="18">
        <f t="shared" si="6"/>
        <v>22.78</v>
      </c>
      <c r="F235" s="18" t="s">
        <v>97</v>
      </c>
      <c r="G235" s="18">
        <v>8</v>
      </c>
      <c r="H235" s="18">
        <f t="shared" si="7"/>
        <v>182.24</v>
      </c>
    </row>
    <row r="236" spans="1:8">
      <c r="A236" s="22"/>
      <c r="B236" s="22">
        <v>5245</v>
      </c>
      <c r="C236" s="22">
        <v>0.05</v>
      </c>
      <c r="D236" s="18">
        <v>0</v>
      </c>
      <c r="E236" s="18">
        <f t="shared" si="6"/>
        <v>0.05</v>
      </c>
      <c r="F236" s="18">
        <v>0</v>
      </c>
      <c r="G236" s="18"/>
      <c r="H236" s="18">
        <f t="shared" si="7"/>
        <v>0</v>
      </c>
    </row>
    <row r="237" spans="1:8">
      <c r="A237" s="22"/>
      <c r="B237" s="22">
        <v>5274</v>
      </c>
      <c r="C237" s="22">
        <v>102.628</v>
      </c>
      <c r="D237" s="18">
        <v>7.354</v>
      </c>
      <c r="E237" s="18">
        <f t="shared" si="6"/>
        <v>95.274</v>
      </c>
      <c r="F237" s="18">
        <v>0</v>
      </c>
      <c r="G237" s="18"/>
      <c r="H237" s="18">
        <f t="shared" si="7"/>
        <v>0</v>
      </c>
    </row>
    <row r="238" spans="1:8">
      <c r="A238" s="22"/>
      <c r="B238" s="22">
        <v>5312</v>
      </c>
      <c r="C238" s="22">
        <v>16.72</v>
      </c>
      <c r="D238" s="18">
        <v>0.96</v>
      </c>
      <c r="E238" s="18">
        <f t="shared" si="6"/>
        <v>15.76</v>
      </c>
      <c r="F238" s="18" t="s">
        <v>97</v>
      </c>
      <c r="G238" s="18">
        <v>8</v>
      </c>
      <c r="H238" s="18">
        <f t="shared" si="7"/>
        <v>126.08</v>
      </c>
    </row>
    <row r="239" spans="1:8">
      <c r="A239" s="22"/>
      <c r="B239" s="22">
        <v>5313</v>
      </c>
      <c r="C239" s="22">
        <v>20.37</v>
      </c>
      <c r="D239" s="18">
        <v>0</v>
      </c>
      <c r="E239" s="18">
        <f t="shared" si="6"/>
        <v>20.37</v>
      </c>
      <c r="F239" s="18" t="s">
        <v>97</v>
      </c>
      <c r="G239" s="18">
        <v>8</v>
      </c>
      <c r="H239" s="18">
        <f t="shared" si="7"/>
        <v>162.96</v>
      </c>
    </row>
    <row r="240" spans="1:8">
      <c r="A240" s="22"/>
      <c r="B240" s="22">
        <v>5314</v>
      </c>
      <c r="C240" s="22">
        <v>10.81</v>
      </c>
      <c r="D240" s="18">
        <v>0</v>
      </c>
      <c r="E240" s="18">
        <f t="shared" si="6"/>
        <v>10.81</v>
      </c>
      <c r="F240" s="18" t="s">
        <v>97</v>
      </c>
      <c r="G240" s="18">
        <v>8</v>
      </c>
      <c r="H240" s="18">
        <f t="shared" si="7"/>
        <v>86.48</v>
      </c>
    </row>
    <row r="241" spans="1:8">
      <c r="A241" s="22"/>
      <c r="B241" s="22">
        <v>5315</v>
      </c>
      <c r="C241" s="22">
        <v>8.56</v>
      </c>
      <c r="D241" s="18">
        <v>0</v>
      </c>
      <c r="E241" s="18">
        <f t="shared" si="6"/>
        <v>8.56</v>
      </c>
      <c r="F241" s="18" t="s">
        <v>97</v>
      </c>
      <c r="G241" s="18">
        <v>8</v>
      </c>
      <c r="H241" s="18">
        <f t="shared" si="7"/>
        <v>68.48</v>
      </c>
    </row>
    <row r="242" spans="1:8">
      <c r="A242" s="22"/>
      <c r="B242" s="22">
        <v>5358</v>
      </c>
      <c r="C242" s="22">
        <v>1.97</v>
      </c>
      <c r="D242" s="18">
        <v>0</v>
      </c>
      <c r="E242" s="18">
        <f t="shared" si="6"/>
        <v>1.97</v>
      </c>
      <c r="F242" s="18" t="s">
        <v>97</v>
      </c>
      <c r="G242" s="18">
        <v>8</v>
      </c>
      <c r="H242" s="18">
        <f t="shared" si="7"/>
        <v>15.76</v>
      </c>
    </row>
    <row r="243" spans="1:8">
      <c r="A243" s="22" t="s">
        <v>22</v>
      </c>
      <c r="B243" s="22"/>
      <c r="C243" s="22">
        <v>697.687</v>
      </c>
      <c r="D243" s="18"/>
      <c r="E243" s="18"/>
      <c r="F243" s="18"/>
      <c r="G243" s="18"/>
      <c r="H243" s="18">
        <f t="shared" si="7"/>
        <v>0</v>
      </c>
    </row>
    <row r="244" spans="1:8">
      <c r="A244" s="22"/>
      <c r="B244" s="22">
        <v>1</v>
      </c>
      <c r="C244" s="22">
        <v>7.16</v>
      </c>
      <c r="D244" s="18">
        <v>0</v>
      </c>
      <c r="E244" s="18">
        <f t="shared" si="6"/>
        <v>7.16</v>
      </c>
      <c r="F244" s="18">
        <v>0</v>
      </c>
      <c r="G244" s="18"/>
      <c r="H244" s="18">
        <f t="shared" si="7"/>
        <v>0</v>
      </c>
    </row>
    <row r="245" spans="1:8">
      <c r="A245" s="22"/>
      <c r="B245" s="22">
        <v>2100</v>
      </c>
      <c r="C245" s="22">
        <v>224.966</v>
      </c>
      <c r="D245" s="18">
        <v>2.19</v>
      </c>
      <c r="E245" s="18">
        <f t="shared" si="6"/>
        <v>222.776</v>
      </c>
      <c r="F245" s="18">
        <v>0</v>
      </c>
      <c r="G245" s="18"/>
      <c r="H245" s="18">
        <f t="shared" si="7"/>
        <v>0</v>
      </c>
    </row>
    <row r="246" spans="1:8">
      <c r="A246" s="22"/>
      <c r="B246" s="22">
        <v>2102</v>
      </c>
      <c r="C246" s="22">
        <v>114.052</v>
      </c>
      <c r="D246" s="18">
        <v>2</v>
      </c>
      <c r="E246" s="18">
        <f t="shared" si="6"/>
        <v>112.052</v>
      </c>
      <c r="F246" s="18">
        <v>0</v>
      </c>
      <c r="G246" s="18"/>
      <c r="H246" s="18">
        <f t="shared" si="7"/>
        <v>0</v>
      </c>
    </row>
    <row r="247" spans="1:8">
      <c r="A247" s="22"/>
      <c r="B247" s="22">
        <v>2171</v>
      </c>
      <c r="C247" s="22">
        <v>18.09</v>
      </c>
      <c r="D247" s="18">
        <v>0</v>
      </c>
      <c r="E247" s="18">
        <f t="shared" si="6"/>
        <v>18.09</v>
      </c>
      <c r="F247" s="18" t="s">
        <v>93</v>
      </c>
      <c r="G247" s="18">
        <v>10</v>
      </c>
      <c r="H247" s="18">
        <f t="shared" si="7"/>
        <v>180.9</v>
      </c>
    </row>
    <row r="248" spans="1:8">
      <c r="A248" s="22"/>
      <c r="B248" s="22">
        <v>2200</v>
      </c>
      <c r="C248" s="22">
        <v>0.03</v>
      </c>
      <c r="D248" s="18">
        <v>0</v>
      </c>
      <c r="E248" s="18">
        <f t="shared" si="6"/>
        <v>0.03</v>
      </c>
      <c r="F248" s="18">
        <v>0</v>
      </c>
      <c r="G248" s="18"/>
      <c r="H248" s="18">
        <f t="shared" si="7"/>
        <v>0</v>
      </c>
    </row>
    <row r="249" spans="1:8">
      <c r="A249" s="22"/>
      <c r="B249" s="22">
        <v>2557</v>
      </c>
      <c r="C249" s="22">
        <v>2.41</v>
      </c>
      <c r="D249" s="18">
        <v>0</v>
      </c>
      <c r="E249" s="18">
        <f t="shared" si="6"/>
        <v>2.41</v>
      </c>
      <c r="F249" s="18">
        <v>0</v>
      </c>
      <c r="G249" s="18"/>
      <c r="H249" s="18">
        <f t="shared" si="7"/>
        <v>0</v>
      </c>
    </row>
    <row r="250" spans="1:8">
      <c r="A250" s="22"/>
      <c r="B250" s="22">
        <v>2633</v>
      </c>
      <c r="C250" s="22">
        <v>0.82</v>
      </c>
      <c r="D250" s="18">
        <v>0</v>
      </c>
      <c r="E250" s="18">
        <f t="shared" si="6"/>
        <v>0.82</v>
      </c>
      <c r="F250" s="18">
        <v>0</v>
      </c>
      <c r="G250" s="18"/>
      <c r="H250" s="18">
        <f t="shared" si="7"/>
        <v>0</v>
      </c>
    </row>
    <row r="251" spans="1:8">
      <c r="A251" s="22"/>
      <c r="B251" s="22">
        <v>2798</v>
      </c>
      <c r="C251" s="22">
        <v>16.333</v>
      </c>
      <c r="D251" s="18">
        <v>0</v>
      </c>
      <c r="E251" s="18">
        <f t="shared" si="6"/>
        <v>16.333</v>
      </c>
      <c r="F251" s="18" t="s">
        <v>97</v>
      </c>
      <c r="G251" s="18">
        <v>8</v>
      </c>
      <c r="H251" s="18">
        <f t="shared" si="7"/>
        <v>130.664</v>
      </c>
    </row>
    <row r="252" spans="1:8">
      <c r="A252" s="22"/>
      <c r="B252" s="22">
        <v>3080</v>
      </c>
      <c r="C252" s="22">
        <v>9.7</v>
      </c>
      <c r="D252" s="18">
        <v>0</v>
      </c>
      <c r="E252" s="18">
        <f t="shared" si="6"/>
        <v>9.7</v>
      </c>
      <c r="F252" s="18" t="s">
        <v>97</v>
      </c>
      <c r="G252" s="18">
        <v>8</v>
      </c>
      <c r="H252" s="18">
        <f t="shared" si="7"/>
        <v>77.6</v>
      </c>
    </row>
    <row r="253" spans="1:8">
      <c r="A253" s="22"/>
      <c r="B253" s="22">
        <v>3081</v>
      </c>
      <c r="C253" s="22">
        <v>0.44</v>
      </c>
      <c r="D253" s="18">
        <v>0.44</v>
      </c>
      <c r="E253" s="18">
        <f t="shared" si="6"/>
        <v>0</v>
      </c>
      <c r="F253" s="18">
        <v>0</v>
      </c>
      <c r="G253" s="18"/>
      <c r="H253" s="18">
        <f t="shared" si="7"/>
        <v>0</v>
      </c>
    </row>
    <row r="254" spans="1:8">
      <c r="A254" s="22"/>
      <c r="B254" s="22">
        <v>3213</v>
      </c>
      <c r="C254" s="22">
        <v>0.202</v>
      </c>
      <c r="D254" s="18">
        <v>0</v>
      </c>
      <c r="E254" s="18">
        <f t="shared" si="6"/>
        <v>0.202</v>
      </c>
      <c r="F254" s="18" t="s">
        <v>93</v>
      </c>
      <c r="G254" s="18">
        <v>10</v>
      </c>
      <c r="H254" s="18">
        <f t="shared" si="7"/>
        <v>2.02</v>
      </c>
    </row>
    <row r="255" spans="1:8">
      <c r="A255" s="22"/>
      <c r="B255" s="22">
        <v>3720</v>
      </c>
      <c r="C255" s="22">
        <v>10.28</v>
      </c>
      <c r="D255" s="18">
        <v>0</v>
      </c>
      <c r="E255" s="18">
        <f t="shared" si="6"/>
        <v>10.28</v>
      </c>
      <c r="F255" s="18" t="s">
        <v>97</v>
      </c>
      <c r="G255" s="18">
        <v>8</v>
      </c>
      <c r="H255" s="18">
        <f t="shared" si="7"/>
        <v>82.24</v>
      </c>
    </row>
    <row r="256" spans="1:8">
      <c r="A256" s="22"/>
      <c r="B256" s="22">
        <v>4472</v>
      </c>
      <c r="C256" s="22">
        <v>24.93</v>
      </c>
      <c r="D256" s="18">
        <v>0</v>
      </c>
      <c r="E256" s="18">
        <f t="shared" si="6"/>
        <v>24.93</v>
      </c>
      <c r="F256" s="18" t="s">
        <v>93</v>
      </c>
      <c r="G256" s="18">
        <v>10</v>
      </c>
      <c r="H256" s="18">
        <f t="shared" si="7"/>
        <v>249.3</v>
      </c>
    </row>
    <row r="257" spans="1:8">
      <c r="A257" s="22"/>
      <c r="B257" s="22">
        <v>4649</v>
      </c>
      <c r="C257" s="22">
        <v>6.9</v>
      </c>
      <c r="D257" s="18">
        <v>0</v>
      </c>
      <c r="E257" s="18">
        <f t="shared" si="6"/>
        <v>6.9</v>
      </c>
      <c r="F257" s="18" t="s">
        <v>117</v>
      </c>
      <c r="G257" s="18">
        <v>6</v>
      </c>
      <c r="H257" s="18">
        <f t="shared" si="7"/>
        <v>41.4</v>
      </c>
    </row>
    <row r="258" spans="1:8">
      <c r="A258" s="22"/>
      <c r="B258" s="22">
        <v>4654</v>
      </c>
      <c r="C258" s="22">
        <v>20.95</v>
      </c>
      <c r="D258" s="18">
        <v>0.29</v>
      </c>
      <c r="E258" s="18">
        <f t="shared" si="6"/>
        <v>20.66</v>
      </c>
      <c r="F258" s="18" t="s">
        <v>97</v>
      </c>
      <c r="G258" s="18">
        <v>8</v>
      </c>
      <c r="H258" s="18">
        <f t="shared" si="7"/>
        <v>165.28</v>
      </c>
    </row>
    <row r="259" spans="1:8">
      <c r="A259" s="22"/>
      <c r="B259" s="22">
        <v>4794</v>
      </c>
      <c r="C259" s="22">
        <v>5.16</v>
      </c>
      <c r="D259" s="18">
        <v>0</v>
      </c>
      <c r="E259" s="18">
        <f t="shared" si="6"/>
        <v>5.16</v>
      </c>
      <c r="F259" s="18" t="s">
        <v>97</v>
      </c>
      <c r="G259" s="18">
        <v>8</v>
      </c>
      <c r="H259" s="18">
        <f t="shared" si="7"/>
        <v>41.28</v>
      </c>
    </row>
    <row r="260" spans="1:8">
      <c r="A260" s="22"/>
      <c r="B260" s="22">
        <v>4817</v>
      </c>
      <c r="C260" s="22">
        <v>13.92</v>
      </c>
      <c r="D260" s="18">
        <v>0</v>
      </c>
      <c r="E260" s="18">
        <f t="shared" si="6"/>
        <v>13.92</v>
      </c>
      <c r="F260" s="18" t="s">
        <v>97</v>
      </c>
      <c r="G260" s="18">
        <v>8</v>
      </c>
      <c r="H260" s="18">
        <f t="shared" si="7"/>
        <v>111.36</v>
      </c>
    </row>
    <row r="261" spans="1:8">
      <c r="A261" s="22"/>
      <c r="B261" s="22">
        <v>4936</v>
      </c>
      <c r="C261" s="22">
        <v>29.191</v>
      </c>
      <c r="D261" s="18">
        <v>0</v>
      </c>
      <c r="E261" s="18">
        <f t="shared" ref="E261:E288" si="8">C261-D261</f>
        <v>29.191</v>
      </c>
      <c r="F261" s="18" t="s">
        <v>97</v>
      </c>
      <c r="G261" s="18">
        <v>8</v>
      </c>
      <c r="H261" s="18">
        <f t="shared" si="7"/>
        <v>233.528</v>
      </c>
    </row>
    <row r="262" spans="1:8">
      <c r="A262" s="22"/>
      <c r="B262" s="22">
        <v>4975</v>
      </c>
      <c r="C262" s="22">
        <v>27.954</v>
      </c>
      <c r="D262" s="18">
        <v>0</v>
      </c>
      <c r="E262" s="18">
        <f t="shared" si="8"/>
        <v>27.954</v>
      </c>
      <c r="F262" s="18" t="s">
        <v>93</v>
      </c>
      <c r="G262" s="18">
        <v>10</v>
      </c>
      <c r="H262" s="18">
        <f t="shared" ref="H262:H288" si="9">E262*G262</f>
        <v>279.54</v>
      </c>
    </row>
    <row r="263" spans="1:8">
      <c r="A263" s="22"/>
      <c r="B263" s="22">
        <v>4977</v>
      </c>
      <c r="C263" s="22">
        <v>16.28</v>
      </c>
      <c r="D263" s="18">
        <v>0</v>
      </c>
      <c r="E263" s="18">
        <f t="shared" si="8"/>
        <v>16.28</v>
      </c>
      <c r="F263" s="18" t="s">
        <v>93</v>
      </c>
      <c r="G263" s="18">
        <v>10</v>
      </c>
      <c r="H263" s="18">
        <f t="shared" si="9"/>
        <v>162.8</v>
      </c>
    </row>
    <row r="264" spans="1:8">
      <c r="A264" s="22"/>
      <c r="B264" s="22">
        <v>4978</v>
      </c>
      <c r="C264" s="22">
        <v>9.04</v>
      </c>
      <c r="D264" s="18">
        <v>0</v>
      </c>
      <c r="E264" s="18">
        <f t="shared" si="8"/>
        <v>9.04</v>
      </c>
      <c r="F264" s="18" t="s">
        <v>97</v>
      </c>
      <c r="G264" s="18">
        <v>8</v>
      </c>
      <c r="H264" s="18">
        <f t="shared" si="9"/>
        <v>72.32</v>
      </c>
    </row>
    <row r="265" spans="1:8">
      <c r="A265" s="22"/>
      <c r="B265" s="22">
        <v>4979</v>
      </c>
      <c r="C265" s="22">
        <v>11.863</v>
      </c>
      <c r="D265" s="18">
        <v>0</v>
      </c>
      <c r="E265" s="18">
        <f t="shared" si="8"/>
        <v>11.863</v>
      </c>
      <c r="F265" s="18" t="s">
        <v>97</v>
      </c>
      <c r="G265" s="18">
        <v>8</v>
      </c>
      <c r="H265" s="18">
        <f t="shared" si="9"/>
        <v>94.904</v>
      </c>
    </row>
    <row r="266" spans="1:8">
      <c r="A266" s="22"/>
      <c r="B266" s="22">
        <v>5134</v>
      </c>
      <c r="C266" s="22">
        <v>17.949</v>
      </c>
      <c r="D266" s="18">
        <v>0</v>
      </c>
      <c r="E266" s="18">
        <f t="shared" si="8"/>
        <v>17.949</v>
      </c>
      <c r="F266" s="18" t="s">
        <v>97</v>
      </c>
      <c r="G266" s="18">
        <v>8</v>
      </c>
      <c r="H266" s="18">
        <f t="shared" si="9"/>
        <v>143.592</v>
      </c>
    </row>
    <row r="267" spans="1:8">
      <c r="A267" s="22"/>
      <c r="B267" s="22">
        <v>5137</v>
      </c>
      <c r="C267" s="22">
        <v>9.51</v>
      </c>
      <c r="D267" s="18">
        <v>0</v>
      </c>
      <c r="E267" s="18">
        <f t="shared" si="8"/>
        <v>9.51</v>
      </c>
      <c r="F267" s="18" t="s">
        <v>97</v>
      </c>
      <c r="G267" s="18">
        <v>8</v>
      </c>
      <c r="H267" s="18">
        <f t="shared" si="9"/>
        <v>76.08</v>
      </c>
    </row>
    <row r="268" spans="1:8">
      <c r="A268" s="22"/>
      <c r="B268" s="22">
        <v>5251</v>
      </c>
      <c r="C268" s="22">
        <v>22.33</v>
      </c>
      <c r="D268" s="18">
        <v>0</v>
      </c>
      <c r="E268" s="18">
        <f t="shared" si="8"/>
        <v>22.33</v>
      </c>
      <c r="F268" s="18" t="s">
        <v>117</v>
      </c>
      <c r="G268" s="18">
        <v>6</v>
      </c>
      <c r="H268" s="18">
        <f t="shared" si="9"/>
        <v>133.98</v>
      </c>
    </row>
    <row r="269" spans="1:8">
      <c r="A269" s="22"/>
      <c r="B269" s="22">
        <v>5264</v>
      </c>
      <c r="C269" s="22">
        <v>9.996</v>
      </c>
      <c r="D269" s="18">
        <v>0</v>
      </c>
      <c r="E269" s="18">
        <f t="shared" si="8"/>
        <v>9.996</v>
      </c>
      <c r="F269" s="18" t="s">
        <v>97</v>
      </c>
      <c r="G269" s="18">
        <v>8</v>
      </c>
      <c r="H269" s="18">
        <f t="shared" si="9"/>
        <v>79.968</v>
      </c>
    </row>
    <row r="270" spans="1:8">
      <c r="A270" s="22"/>
      <c r="B270" s="22">
        <v>5289</v>
      </c>
      <c r="C270" s="22">
        <v>10.331</v>
      </c>
      <c r="D270" s="18">
        <v>0</v>
      </c>
      <c r="E270" s="18">
        <f t="shared" si="8"/>
        <v>10.331</v>
      </c>
      <c r="F270" s="18" t="s">
        <v>117</v>
      </c>
      <c r="G270" s="18">
        <v>6</v>
      </c>
      <c r="H270" s="18">
        <f t="shared" si="9"/>
        <v>61.986</v>
      </c>
    </row>
    <row r="271" spans="1:8">
      <c r="A271" s="22"/>
      <c r="B271" s="22">
        <v>5351</v>
      </c>
      <c r="C271" s="22">
        <v>28.95</v>
      </c>
      <c r="D271" s="18">
        <v>0</v>
      </c>
      <c r="E271" s="18">
        <f t="shared" si="8"/>
        <v>28.95</v>
      </c>
      <c r="F271" s="18" t="s">
        <v>97</v>
      </c>
      <c r="G271" s="18">
        <v>8</v>
      </c>
      <c r="H271" s="18">
        <f t="shared" si="9"/>
        <v>231.6</v>
      </c>
    </row>
    <row r="272" spans="1:8">
      <c r="A272" s="22"/>
      <c r="B272" s="22">
        <v>5352</v>
      </c>
      <c r="C272" s="22">
        <v>8.85</v>
      </c>
      <c r="D272" s="18">
        <v>0</v>
      </c>
      <c r="E272" s="18">
        <f t="shared" si="8"/>
        <v>8.85</v>
      </c>
      <c r="F272" s="18" t="s">
        <v>97</v>
      </c>
      <c r="G272" s="18">
        <v>8</v>
      </c>
      <c r="H272" s="18">
        <f t="shared" si="9"/>
        <v>70.8</v>
      </c>
    </row>
    <row r="273" spans="1:8">
      <c r="A273" s="22"/>
      <c r="B273" s="22">
        <v>5353</v>
      </c>
      <c r="C273" s="22">
        <v>19.1</v>
      </c>
      <c r="D273" s="18">
        <v>0</v>
      </c>
      <c r="E273" s="18">
        <f t="shared" si="8"/>
        <v>19.1</v>
      </c>
      <c r="F273" s="18" t="s">
        <v>97</v>
      </c>
      <c r="G273" s="18">
        <v>8</v>
      </c>
      <c r="H273" s="18">
        <f t="shared" si="9"/>
        <v>152.8</v>
      </c>
    </row>
    <row r="274" spans="1:8">
      <c r="A274" s="22" t="s">
        <v>23</v>
      </c>
      <c r="B274" s="22"/>
      <c r="C274" s="22">
        <v>101.215</v>
      </c>
      <c r="D274" s="18"/>
      <c r="E274" s="18"/>
      <c r="F274" s="18"/>
      <c r="G274" s="18"/>
      <c r="H274" s="18">
        <f t="shared" si="9"/>
        <v>0</v>
      </c>
    </row>
    <row r="275" spans="1:8">
      <c r="A275" s="22"/>
      <c r="B275" s="22">
        <v>1</v>
      </c>
      <c r="C275" s="22">
        <v>0.83</v>
      </c>
      <c r="D275" s="18">
        <v>0</v>
      </c>
      <c r="E275" s="18">
        <f t="shared" si="8"/>
        <v>0.83</v>
      </c>
      <c r="F275" s="18">
        <v>0</v>
      </c>
      <c r="G275" s="18"/>
      <c r="H275" s="18">
        <f t="shared" si="9"/>
        <v>0</v>
      </c>
    </row>
    <row r="276" spans="1:8">
      <c r="A276" s="22"/>
      <c r="B276" s="22">
        <v>5038</v>
      </c>
      <c r="C276" s="22">
        <v>6.281</v>
      </c>
      <c r="D276" s="18">
        <v>0</v>
      </c>
      <c r="E276" s="18">
        <f t="shared" si="8"/>
        <v>6.281</v>
      </c>
      <c r="F276" s="18" t="s">
        <v>97</v>
      </c>
      <c r="G276" s="18">
        <v>8</v>
      </c>
      <c r="H276" s="18">
        <f t="shared" si="9"/>
        <v>50.248</v>
      </c>
    </row>
    <row r="277" spans="1:8">
      <c r="A277" s="22"/>
      <c r="B277" s="22">
        <v>5240</v>
      </c>
      <c r="C277" s="22">
        <v>15.43</v>
      </c>
      <c r="D277" s="18">
        <v>0.61</v>
      </c>
      <c r="E277" s="18">
        <f t="shared" si="8"/>
        <v>14.82</v>
      </c>
      <c r="F277" s="18" t="s">
        <v>97</v>
      </c>
      <c r="G277" s="18">
        <v>8</v>
      </c>
      <c r="H277" s="18">
        <f t="shared" si="9"/>
        <v>118.56</v>
      </c>
    </row>
    <row r="278" spans="1:8">
      <c r="A278" s="22"/>
      <c r="B278" s="22">
        <v>5247</v>
      </c>
      <c r="C278" s="22">
        <v>2.255</v>
      </c>
      <c r="D278" s="18">
        <v>0</v>
      </c>
      <c r="E278" s="18">
        <f t="shared" si="8"/>
        <v>2.255</v>
      </c>
      <c r="F278" s="18">
        <v>0</v>
      </c>
      <c r="G278" s="18"/>
      <c r="H278" s="18">
        <f t="shared" si="9"/>
        <v>0</v>
      </c>
    </row>
    <row r="279" spans="1:8">
      <c r="A279" s="22"/>
      <c r="B279" s="22">
        <v>5254</v>
      </c>
      <c r="C279" s="22">
        <v>6.51</v>
      </c>
      <c r="D279" s="18">
        <v>0</v>
      </c>
      <c r="E279" s="18">
        <f t="shared" si="8"/>
        <v>6.51</v>
      </c>
      <c r="F279" s="18" t="s">
        <v>97</v>
      </c>
      <c r="G279" s="18">
        <v>8</v>
      </c>
      <c r="H279" s="18">
        <f t="shared" si="9"/>
        <v>52.08</v>
      </c>
    </row>
    <row r="280" spans="1:8">
      <c r="A280" s="22"/>
      <c r="B280" s="22">
        <v>5255</v>
      </c>
      <c r="C280" s="22">
        <v>16.28</v>
      </c>
      <c r="D280" s="18">
        <v>0</v>
      </c>
      <c r="E280" s="18">
        <f t="shared" si="8"/>
        <v>16.28</v>
      </c>
      <c r="F280" s="18" t="s">
        <v>97</v>
      </c>
      <c r="G280" s="18">
        <v>8</v>
      </c>
      <c r="H280" s="18">
        <f t="shared" si="9"/>
        <v>130.24</v>
      </c>
    </row>
    <row r="281" spans="1:8">
      <c r="A281" s="22"/>
      <c r="B281" s="22">
        <v>5267</v>
      </c>
      <c r="C281" s="22">
        <v>4.84</v>
      </c>
      <c r="D281" s="18">
        <v>0</v>
      </c>
      <c r="E281" s="18">
        <f t="shared" si="8"/>
        <v>4.84</v>
      </c>
      <c r="F281" s="18">
        <v>0</v>
      </c>
      <c r="G281" s="18"/>
      <c r="H281" s="18">
        <f t="shared" si="9"/>
        <v>0</v>
      </c>
    </row>
    <row r="282" spans="1:8">
      <c r="A282" s="22"/>
      <c r="B282" s="22">
        <v>5275</v>
      </c>
      <c r="C282" s="22">
        <v>9.95</v>
      </c>
      <c r="D282" s="18">
        <v>0</v>
      </c>
      <c r="E282" s="18">
        <f t="shared" si="8"/>
        <v>9.95</v>
      </c>
      <c r="F282" s="18" t="s">
        <v>97</v>
      </c>
      <c r="G282" s="18">
        <v>8</v>
      </c>
      <c r="H282" s="18">
        <f t="shared" si="9"/>
        <v>79.6</v>
      </c>
    </row>
    <row r="283" spans="1:8">
      <c r="A283" s="22"/>
      <c r="B283" s="22">
        <v>5288</v>
      </c>
      <c r="C283" s="22">
        <v>6.28</v>
      </c>
      <c r="D283" s="18">
        <v>0</v>
      </c>
      <c r="E283" s="18">
        <f t="shared" si="8"/>
        <v>6.28</v>
      </c>
      <c r="F283" s="18" t="s">
        <v>97</v>
      </c>
      <c r="G283" s="18">
        <v>8</v>
      </c>
      <c r="H283" s="18">
        <f t="shared" si="9"/>
        <v>50.24</v>
      </c>
    </row>
    <row r="284" spans="1:8">
      <c r="A284" s="22"/>
      <c r="B284" s="22">
        <v>5291</v>
      </c>
      <c r="C284" s="22">
        <v>9.364</v>
      </c>
      <c r="D284" s="18">
        <v>0</v>
      </c>
      <c r="E284" s="18">
        <f t="shared" si="8"/>
        <v>9.364</v>
      </c>
      <c r="F284" s="18">
        <v>0</v>
      </c>
      <c r="G284" s="18"/>
      <c r="H284" s="18">
        <f t="shared" si="9"/>
        <v>0</v>
      </c>
    </row>
    <row r="285" spans="1:8">
      <c r="A285" s="22"/>
      <c r="B285" s="22">
        <v>5303</v>
      </c>
      <c r="C285" s="22">
        <v>4.315</v>
      </c>
      <c r="D285" s="18">
        <v>0</v>
      </c>
      <c r="E285" s="18">
        <f t="shared" si="8"/>
        <v>4.315</v>
      </c>
      <c r="F285" s="18">
        <v>0</v>
      </c>
      <c r="G285" s="18"/>
      <c r="H285" s="18">
        <f t="shared" si="9"/>
        <v>0</v>
      </c>
    </row>
    <row r="286" spans="1:8">
      <c r="A286" s="22"/>
      <c r="B286" s="22">
        <v>5318</v>
      </c>
      <c r="C286" s="22">
        <v>10.67</v>
      </c>
      <c r="D286" s="18">
        <v>0</v>
      </c>
      <c r="E286" s="18">
        <f t="shared" si="8"/>
        <v>10.67</v>
      </c>
      <c r="F286" s="18" t="s">
        <v>97</v>
      </c>
      <c r="G286" s="18">
        <v>8</v>
      </c>
      <c r="H286" s="18">
        <f t="shared" si="9"/>
        <v>85.36</v>
      </c>
    </row>
    <row r="287" spans="1:8">
      <c r="A287" s="22"/>
      <c r="B287" s="22">
        <v>5320</v>
      </c>
      <c r="C287" s="22">
        <v>4.25</v>
      </c>
      <c r="D287" s="18">
        <v>0</v>
      </c>
      <c r="E287" s="18">
        <f t="shared" si="8"/>
        <v>4.25</v>
      </c>
      <c r="F287" s="18" t="s">
        <v>97</v>
      </c>
      <c r="G287" s="18">
        <v>8</v>
      </c>
      <c r="H287" s="18">
        <f t="shared" si="9"/>
        <v>34</v>
      </c>
    </row>
    <row r="288" spans="1:8">
      <c r="A288" s="22"/>
      <c r="B288" s="22">
        <v>5483</v>
      </c>
      <c r="C288" s="22">
        <v>3.96</v>
      </c>
      <c r="D288" s="18">
        <v>0</v>
      </c>
      <c r="E288" s="18">
        <f t="shared" si="8"/>
        <v>3.96</v>
      </c>
      <c r="F288" s="18">
        <v>0</v>
      </c>
      <c r="G288" s="18"/>
      <c r="H288" s="18">
        <f t="shared" si="9"/>
        <v>0</v>
      </c>
    </row>
    <row r="289" spans="1:8">
      <c r="A289" s="22" t="s">
        <v>24</v>
      </c>
      <c r="B289" s="22"/>
      <c r="C289" s="22">
        <v>4167.149</v>
      </c>
      <c r="D289" s="18"/>
      <c r="E289" s="18"/>
      <c r="F289" s="18"/>
      <c r="G289" s="18"/>
      <c r="H289" s="18"/>
    </row>
  </sheetData>
  <autoFilter xmlns:etc="http://www.wps.cn/officeDocument/2017/etCustomData" ref="A4:H289" etc:filterBottomFollowUsedRange="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48576"/>
  <sheetViews>
    <sheetView topLeftCell="G31" workbookViewId="0">
      <selection activeCell="H38" sqref="H38"/>
    </sheetView>
  </sheetViews>
  <sheetFormatPr defaultColWidth="8.88888888888889" defaultRowHeight="14.4"/>
  <cols>
    <col min="1" max="1" width="25.7777777777778" customWidth="1"/>
    <col min="2" max="2" width="17" customWidth="1"/>
    <col min="3" max="5" width="14" customWidth="1"/>
    <col min="6" max="6" width="15.6666666666667" customWidth="1"/>
    <col min="7" max="7" width="25" customWidth="1"/>
    <col min="8" max="8" width="6.55555555555556" customWidth="1"/>
    <col min="9" max="9" width="9.44444444444444" customWidth="1"/>
    <col min="10" max="10" width="13.1111111111111" customWidth="1"/>
    <col min="21" max="28" width="8.88888888888889" style="1"/>
  </cols>
  <sheetData>
    <row r="1" customFormat="1" spans="1:17">
      <c r="A1" t="s">
        <v>304</v>
      </c>
      <c r="B1" s="17">
        <v>45505</v>
      </c>
      <c r="N1" s="9" t="s">
        <v>306</v>
      </c>
      <c r="O1" s="9" t="s">
        <v>328</v>
      </c>
      <c r="P1" s="9"/>
      <c r="Q1" s="9"/>
    </row>
    <row r="2" customFormat="1" spans="1:17">
      <c r="A2" t="s">
        <v>329</v>
      </c>
      <c r="B2" t="s">
        <v>328</v>
      </c>
      <c r="N2" s="9"/>
      <c r="O2" s="9"/>
      <c r="P2" s="9"/>
      <c r="Q2" s="9"/>
    </row>
    <row r="3" spans="14:27">
      <c r="N3" s="9" t="s">
        <v>314</v>
      </c>
      <c r="O3" s="9" t="s">
        <v>315</v>
      </c>
      <c r="P3" s="9" t="s">
        <v>316</v>
      </c>
      <c r="Q3" s="9" t="s">
        <v>330</v>
      </c>
      <c r="U3" s="1" t="s">
        <v>331</v>
      </c>
      <c r="V3" s="1">
        <v>23</v>
      </c>
      <c r="Z3" s="1" t="s">
        <v>331</v>
      </c>
      <c r="AA3" s="1">
        <v>22</v>
      </c>
    </row>
    <row r="4" spans="1:17">
      <c r="A4" s="18" t="s">
        <v>7</v>
      </c>
      <c r="B4" s="18" t="s">
        <v>8</v>
      </c>
      <c r="C4" s="18" t="s">
        <v>319</v>
      </c>
      <c r="D4" s="18" t="s">
        <v>332</v>
      </c>
      <c r="E4" s="18" t="s">
        <v>333</v>
      </c>
      <c r="F4" s="18" t="s">
        <v>334</v>
      </c>
      <c r="G4" s="18" t="s">
        <v>335</v>
      </c>
      <c r="H4" s="18" t="s">
        <v>316</v>
      </c>
      <c r="I4" s="18" t="s">
        <v>336</v>
      </c>
      <c r="J4" s="18" t="s">
        <v>337</v>
      </c>
      <c r="N4" s="9" t="s">
        <v>12</v>
      </c>
      <c r="O4" s="9">
        <v>3880</v>
      </c>
      <c r="P4" s="9" t="s">
        <v>97</v>
      </c>
      <c r="Q4" s="9">
        <v>773.79</v>
      </c>
    </row>
    <row r="5" spans="1:28">
      <c r="A5" s="18" t="s">
        <v>12</v>
      </c>
      <c r="B5" s="18"/>
      <c r="C5" s="18">
        <v>1020.248</v>
      </c>
      <c r="D5" s="18"/>
      <c r="E5" s="18"/>
      <c r="F5" s="18"/>
      <c r="G5" s="18"/>
      <c r="H5" s="18"/>
      <c r="I5" s="18"/>
      <c r="J5" s="18"/>
      <c r="N5" s="9"/>
      <c r="O5" s="9">
        <v>3884</v>
      </c>
      <c r="P5" s="9" t="s">
        <v>97</v>
      </c>
      <c r="Q5" s="9">
        <v>773.79</v>
      </c>
      <c r="U5" s="1" t="s">
        <v>7</v>
      </c>
      <c r="V5" s="1" t="s">
        <v>322</v>
      </c>
      <c r="W5" s="1" t="s">
        <v>338</v>
      </c>
      <c r="Z5" s="1" t="s">
        <v>7</v>
      </c>
      <c r="AA5" s="1" t="s">
        <v>322</v>
      </c>
      <c r="AB5" s="1" t="s">
        <v>319</v>
      </c>
    </row>
    <row r="6" spans="1:28">
      <c r="A6" s="18"/>
      <c r="B6" s="18">
        <v>133</v>
      </c>
      <c r="C6" s="18">
        <v>1.03</v>
      </c>
      <c r="D6" s="18">
        <v>0</v>
      </c>
      <c r="E6" s="18">
        <f t="shared" ref="E6:E16" si="0">C6-D6</f>
        <v>1.03</v>
      </c>
      <c r="F6" s="18">
        <v>0</v>
      </c>
      <c r="G6" s="18">
        <v>0</v>
      </c>
      <c r="H6" s="18">
        <v>0</v>
      </c>
      <c r="I6" s="18"/>
      <c r="J6" s="18">
        <f t="shared" ref="J6:J69" si="1">E6*I6</f>
        <v>0</v>
      </c>
      <c r="N6" s="9"/>
      <c r="O6" s="9">
        <v>4168</v>
      </c>
      <c r="P6" s="9" t="s">
        <v>93</v>
      </c>
      <c r="Q6" s="9">
        <v>928.64</v>
      </c>
      <c r="U6" s="1" t="s">
        <v>12</v>
      </c>
      <c r="W6" s="1">
        <v>184.92</v>
      </c>
      <c r="Z6" s="1" t="s">
        <v>12</v>
      </c>
      <c r="AB6" s="1">
        <v>35.87</v>
      </c>
    </row>
    <row r="7" spans="1:28">
      <c r="A7" s="18"/>
      <c r="B7" s="18">
        <v>3880</v>
      </c>
      <c r="C7" s="18">
        <v>65.91</v>
      </c>
      <c r="D7" s="18">
        <f>VLOOKUP(B7,$AA$5:$AB$1048576,2,FALSE)</f>
        <v>1.04</v>
      </c>
      <c r="E7" s="18">
        <f t="shared" si="0"/>
        <v>64.87</v>
      </c>
      <c r="F7" s="18">
        <v>773.79</v>
      </c>
      <c r="G7" s="18">
        <f t="shared" ref="G5:G68" si="2">C7/F7%</f>
        <v>8.51781491102237</v>
      </c>
      <c r="H7" s="18" t="s">
        <v>97</v>
      </c>
      <c r="I7" s="18">
        <v>3</v>
      </c>
      <c r="J7" s="18">
        <f t="shared" si="1"/>
        <v>194.61</v>
      </c>
      <c r="N7" s="9"/>
      <c r="O7" s="9">
        <v>4484</v>
      </c>
      <c r="P7" s="9" t="s">
        <v>97</v>
      </c>
      <c r="Q7" s="9">
        <v>773.79</v>
      </c>
      <c r="V7" s="1">
        <v>2708</v>
      </c>
      <c r="W7" s="1">
        <v>40.18</v>
      </c>
      <c r="AA7" s="1">
        <v>3880</v>
      </c>
      <c r="AB7" s="1">
        <v>1.04</v>
      </c>
    </row>
    <row r="8" spans="1:28">
      <c r="A8" s="18"/>
      <c r="B8" s="18">
        <v>3884</v>
      </c>
      <c r="C8" s="18">
        <v>227.59</v>
      </c>
      <c r="D8" s="18">
        <v>0</v>
      </c>
      <c r="E8" s="18">
        <f t="shared" si="0"/>
        <v>227.59</v>
      </c>
      <c r="F8" s="18">
        <v>773.79</v>
      </c>
      <c r="G8" s="18">
        <f t="shared" si="2"/>
        <v>29.4123728660231</v>
      </c>
      <c r="H8" s="18" t="s">
        <v>97</v>
      </c>
      <c r="I8" s="18">
        <v>8</v>
      </c>
      <c r="J8" s="18">
        <f t="shared" si="1"/>
        <v>1820.72</v>
      </c>
      <c r="N8" s="9"/>
      <c r="O8" s="9">
        <v>4734</v>
      </c>
      <c r="P8" s="9" t="s">
        <v>97</v>
      </c>
      <c r="Q8" s="9">
        <v>773.79</v>
      </c>
      <c r="V8" s="1">
        <v>4082</v>
      </c>
      <c r="W8" s="1">
        <v>144.74</v>
      </c>
      <c r="AA8" s="1">
        <v>4168</v>
      </c>
      <c r="AB8" s="1">
        <v>25</v>
      </c>
    </row>
    <row r="9" spans="1:28">
      <c r="A9" s="18"/>
      <c r="B9" s="18">
        <v>4168</v>
      </c>
      <c r="C9" s="18">
        <v>190.71</v>
      </c>
      <c r="D9" s="18">
        <f>VLOOKUP(B9,$AA$5:$AB$1048576,2,FALSE)</f>
        <v>25</v>
      </c>
      <c r="E9" s="18">
        <f t="shared" si="0"/>
        <v>165.71</v>
      </c>
      <c r="F9" s="18">
        <v>928.64</v>
      </c>
      <c r="G9" s="18">
        <f t="shared" si="2"/>
        <v>20.536483459683</v>
      </c>
      <c r="H9" s="18" t="s">
        <v>93</v>
      </c>
      <c r="I9" s="18">
        <v>10</v>
      </c>
      <c r="J9" s="18">
        <f t="shared" si="1"/>
        <v>1657.1</v>
      </c>
      <c r="N9" s="9"/>
      <c r="O9" s="9">
        <v>4765</v>
      </c>
      <c r="P9" s="9" t="s">
        <v>93</v>
      </c>
      <c r="Q9" s="9">
        <v>928.64</v>
      </c>
      <c r="U9" s="1" t="s">
        <v>13</v>
      </c>
      <c r="W9" s="1">
        <v>149.25</v>
      </c>
      <c r="AA9" s="1">
        <v>4484</v>
      </c>
      <c r="AB9" s="1">
        <v>9.83</v>
      </c>
    </row>
    <row r="10" spans="1:28">
      <c r="A10" s="18"/>
      <c r="B10" s="18">
        <v>4484</v>
      </c>
      <c r="C10" s="18">
        <v>74.815</v>
      </c>
      <c r="D10" s="18">
        <f>VLOOKUP(B10,$AA$5:$AB$1048576,2,FALSE)</f>
        <v>9.83</v>
      </c>
      <c r="E10" s="18">
        <f t="shared" si="0"/>
        <v>64.985</v>
      </c>
      <c r="F10" s="18">
        <v>773.79</v>
      </c>
      <c r="G10" s="18">
        <f t="shared" si="2"/>
        <v>9.66864394732421</v>
      </c>
      <c r="H10" s="18" t="s">
        <v>97</v>
      </c>
      <c r="I10" s="18">
        <v>8</v>
      </c>
      <c r="J10" s="18">
        <f t="shared" si="1"/>
        <v>519.88</v>
      </c>
      <c r="N10" s="9"/>
      <c r="O10" s="9">
        <v>4766</v>
      </c>
      <c r="P10" s="9" t="s">
        <v>97</v>
      </c>
      <c r="Q10" s="9">
        <v>773.79</v>
      </c>
      <c r="V10" s="1">
        <v>3095</v>
      </c>
      <c r="W10" s="1">
        <v>8.05</v>
      </c>
      <c r="Z10" s="1" t="s">
        <v>13</v>
      </c>
      <c r="AB10" s="1">
        <v>27.5</v>
      </c>
    </row>
    <row r="11" spans="1:28">
      <c r="A11" s="18"/>
      <c r="B11" s="18">
        <v>4734</v>
      </c>
      <c r="C11" s="18">
        <v>120.41</v>
      </c>
      <c r="D11" s="18">
        <v>0</v>
      </c>
      <c r="E11" s="18">
        <f t="shared" si="0"/>
        <v>120.41</v>
      </c>
      <c r="F11" s="18">
        <v>773.79</v>
      </c>
      <c r="G11" s="18">
        <f t="shared" si="2"/>
        <v>15.5610695408315</v>
      </c>
      <c r="H11" s="18" t="s">
        <v>97</v>
      </c>
      <c r="I11" s="18">
        <v>8</v>
      </c>
      <c r="J11" s="18">
        <f t="shared" si="1"/>
        <v>963.28</v>
      </c>
      <c r="N11" s="9"/>
      <c r="O11" s="9">
        <v>4885</v>
      </c>
      <c r="P11" s="9" t="s">
        <v>97</v>
      </c>
      <c r="Q11" s="9">
        <v>773.79</v>
      </c>
      <c r="V11" s="1">
        <v>4212</v>
      </c>
      <c r="W11" s="1">
        <v>65.06</v>
      </c>
      <c r="AA11" s="1">
        <v>2984</v>
      </c>
      <c r="AB11" s="1">
        <v>27.5</v>
      </c>
    </row>
    <row r="12" spans="1:28">
      <c r="A12" s="18"/>
      <c r="B12" s="18">
        <v>4765</v>
      </c>
      <c r="C12" s="18">
        <v>99.22</v>
      </c>
      <c r="D12" s="18">
        <v>0</v>
      </c>
      <c r="E12" s="18">
        <f t="shared" si="0"/>
        <v>99.22</v>
      </c>
      <c r="F12" s="18">
        <v>928.64</v>
      </c>
      <c r="G12" s="18">
        <f t="shared" si="2"/>
        <v>10.6844417643005</v>
      </c>
      <c r="H12" s="18" t="s">
        <v>93</v>
      </c>
      <c r="I12" s="18">
        <v>10</v>
      </c>
      <c r="J12" s="18">
        <f t="shared" si="1"/>
        <v>992.2</v>
      </c>
      <c r="N12" s="9" t="s">
        <v>13</v>
      </c>
      <c r="O12" s="9">
        <v>2984</v>
      </c>
      <c r="P12" s="9" t="s">
        <v>93</v>
      </c>
      <c r="Q12" s="9">
        <v>827.31</v>
      </c>
      <c r="V12" s="1">
        <v>4627</v>
      </c>
      <c r="W12" s="1">
        <v>39.28</v>
      </c>
      <c r="Z12" s="1" t="s">
        <v>14</v>
      </c>
      <c r="AB12" s="1">
        <v>45.95</v>
      </c>
    </row>
    <row r="13" spans="1:28">
      <c r="A13" s="18"/>
      <c r="B13" s="18">
        <v>4766</v>
      </c>
      <c r="C13" s="18">
        <v>131.519</v>
      </c>
      <c r="D13" s="18">
        <v>0</v>
      </c>
      <c r="E13" s="18">
        <f t="shared" si="0"/>
        <v>131.519</v>
      </c>
      <c r="F13" s="18">
        <v>773.79</v>
      </c>
      <c r="G13" s="18">
        <f t="shared" si="2"/>
        <v>16.9967303790434</v>
      </c>
      <c r="H13" s="18" t="s">
        <v>97</v>
      </c>
      <c r="I13" s="18">
        <v>8</v>
      </c>
      <c r="J13" s="18">
        <f t="shared" si="1"/>
        <v>1052.152</v>
      </c>
      <c r="N13" s="9"/>
      <c r="O13" s="9">
        <v>3113</v>
      </c>
      <c r="P13" s="9" t="s">
        <v>97</v>
      </c>
      <c r="Q13" s="9">
        <v>689.36</v>
      </c>
      <c r="V13" s="1">
        <v>5296</v>
      </c>
      <c r="W13" s="1">
        <v>36.86</v>
      </c>
      <c r="AA13" s="1">
        <v>73</v>
      </c>
      <c r="AB13" s="1">
        <v>4.44</v>
      </c>
    </row>
    <row r="14" spans="1:28">
      <c r="A14" s="18"/>
      <c r="B14" s="18">
        <v>4885</v>
      </c>
      <c r="C14" s="18">
        <v>70.324</v>
      </c>
      <c r="D14" s="18">
        <v>0</v>
      </c>
      <c r="E14" s="18">
        <f t="shared" si="0"/>
        <v>70.324</v>
      </c>
      <c r="F14" s="18">
        <v>773.79</v>
      </c>
      <c r="G14" s="18">
        <f t="shared" si="2"/>
        <v>9.08825391902196</v>
      </c>
      <c r="H14" s="18" t="s">
        <v>97</v>
      </c>
      <c r="I14" s="18">
        <v>8</v>
      </c>
      <c r="J14" s="18">
        <f t="shared" si="1"/>
        <v>562.592</v>
      </c>
      <c r="N14" s="9"/>
      <c r="O14" s="9">
        <v>3115</v>
      </c>
      <c r="P14" s="9" t="s">
        <v>93</v>
      </c>
      <c r="Q14" s="9">
        <v>827.31</v>
      </c>
      <c r="U14" s="1" t="s">
        <v>14</v>
      </c>
      <c r="W14" s="1">
        <v>186.86</v>
      </c>
      <c r="AA14" s="1">
        <v>406</v>
      </c>
      <c r="AB14" s="1">
        <v>22.4</v>
      </c>
    </row>
    <row r="15" spans="1:28">
      <c r="A15" s="18"/>
      <c r="B15" s="18">
        <v>5491</v>
      </c>
      <c r="C15" s="18">
        <v>38.72</v>
      </c>
      <c r="D15" s="18">
        <v>0</v>
      </c>
      <c r="E15" s="18">
        <f t="shared" si="0"/>
        <v>38.72</v>
      </c>
      <c r="F15" s="18">
        <v>0</v>
      </c>
      <c r="G15" s="18">
        <v>0</v>
      </c>
      <c r="H15" s="18">
        <v>0</v>
      </c>
      <c r="I15" s="18"/>
      <c r="J15" s="18">
        <f t="shared" si="1"/>
        <v>0</v>
      </c>
      <c r="N15" s="9"/>
      <c r="O15" s="9">
        <v>3904</v>
      </c>
      <c r="P15" s="9" t="s">
        <v>97</v>
      </c>
      <c r="Q15" s="9">
        <v>689.36</v>
      </c>
      <c r="V15" s="1">
        <v>1805</v>
      </c>
      <c r="W15" s="1">
        <v>84.62</v>
      </c>
      <c r="AA15" s="1">
        <v>579</v>
      </c>
      <c r="AB15" s="1">
        <v>0.09</v>
      </c>
    </row>
    <row r="16" spans="1:28">
      <c r="A16" s="18" t="s">
        <v>13</v>
      </c>
      <c r="B16" s="18"/>
      <c r="C16" s="18">
        <v>995.155</v>
      </c>
      <c r="D16" s="18">
        <f>VLOOKUP(B16,$AA$5:$AB$1048576,2,FALSE)</f>
        <v>0.25</v>
      </c>
      <c r="E16" s="18">
        <f t="shared" si="0"/>
        <v>994.905</v>
      </c>
      <c r="F16" s="18"/>
      <c r="G16" s="18"/>
      <c r="H16" s="18"/>
      <c r="I16" s="18"/>
      <c r="J16" s="18">
        <f t="shared" si="1"/>
        <v>0</v>
      </c>
      <c r="N16" s="9"/>
      <c r="O16" s="9">
        <v>4025</v>
      </c>
      <c r="P16" s="9" t="s">
        <v>97</v>
      </c>
      <c r="Q16" s="9">
        <v>689.36</v>
      </c>
      <c r="V16" s="1">
        <v>4184</v>
      </c>
      <c r="W16" s="1">
        <v>6.22</v>
      </c>
      <c r="AA16" s="1">
        <v>871</v>
      </c>
      <c r="AB16" s="1">
        <v>5.98</v>
      </c>
    </row>
    <row r="17" spans="1:28">
      <c r="A17" s="18"/>
      <c r="B17" s="18">
        <v>659</v>
      </c>
      <c r="C17" s="18">
        <v>0.11</v>
      </c>
      <c r="D17" s="18">
        <v>0</v>
      </c>
      <c r="E17" s="18">
        <f t="shared" ref="E17:E35" si="3">C17-D17</f>
        <v>0.11</v>
      </c>
      <c r="F17" s="18">
        <v>0</v>
      </c>
      <c r="G17" s="18">
        <v>0</v>
      </c>
      <c r="H17" s="18">
        <v>0</v>
      </c>
      <c r="I17" s="18"/>
      <c r="J17" s="18">
        <f t="shared" si="1"/>
        <v>0</v>
      </c>
      <c r="N17" s="9"/>
      <c r="O17" s="9">
        <v>4575</v>
      </c>
      <c r="P17" s="9" t="s">
        <v>97</v>
      </c>
      <c r="Q17" s="9">
        <v>689.36</v>
      </c>
      <c r="V17" s="1">
        <v>4955</v>
      </c>
      <c r="W17" s="1">
        <v>32.97</v>
      </c>
      <c r="AA17" s="1">
        <v>3858</v>
      </c>
      <c r="AB17" s="1">
        <v>12.9</v>
      </c>
    </row>
    <row r="18" spans="1:28">
      <c r="A18" s="18"/>
      <c r="B18" s="18">
        <v>2984</v>
      </c>
      <c r="C18" s="18">
        <v>105.41</v>
      </c>
      <c r="D18" s="18">
        <f>VLOOKUP(B18,$AA$5:$AB$1048576,2,FALSE)</f>
        <v>27.5</v>
      </c>
      <c r="E18" s="18">
        <f t="shared" si="3"/>
        <v>77.91</v>
      </c>
      <c r="F18" s="18">
        <v>827.31</v>
      </c>
      <c r="G18" s="18">
        <f t="shared" si="2"/>
        <v>12.7412940735637</v>
      </c>
      <c r="H18" s="18" t="s">
        <v>93</v>
      </c>
      <c r="I18" s="18">
        <v>10</v>
      </c>
      <c r="J18" s="18">
        <f t="shared" si="1"/>
        <v>779.1</v>
      </c>
      <c r="N18" s="9"/>
      <c r="O18" s="9">
        <v>4856</v>
      </c>
      <c r="P18" s="9" t="s">
        <v>93</v>
      </c>
      <c r="Q18" s="9">
        <v>827.31</v>
      </c>
      <c r="V18" s="1">
        <v>5227</v>
      </c>
      <c r="W18" s="1">
        <v>63.05</v>
      </c>
      <c r="AA18" s="1">
        <v>5181</v>
      </c>
      <c r="AB18" s="1">
        <v>0.14</v>
      </c>
    </row>
    <row r="19" spans="1:28">
      <c r="A19" s="18"/>
      <c r="B19" s="18">
        <v>3113</v>
      </c>
      <c r="C19" s="18">
        <v>39.25</v>
      </c>
      <c r="D19" s="18">
        <v>0</v>
      </c>
      <c r="E19" s="18">
        <f t="shared" si="3"/>
        <v>39.25</v>
      </c>
      <c r="F19" s="18">
        <v>689.36</v>
      </c>
      <c r="G19" s="18">
        <f t="shared" si="2"/>
        <v>5.69368689799234</v>
      </c>
      <c r="H19" s="18" t="s">
        <v>97</v>
      </c>
      <c r="I19" s="18">
        <v>3</v>
      </c>
      <c r="J19" s="18">
        <f t="shared" si="1"/>
        <v>117.75</v>
      </c>
      <c r="N19" s="9"/>
      <c r="O19" s="9">
        <v>5096</v>
      </c>
      <c r="P19" s="9" t="s">
        <v>97</v>
      </c>
      <c r="Q19" s="9">
        <v>689.36</v>
      </c>
      <c r="U19" s="1" t="s">
        <v>15</v>
      </c>
      <c r="W19" s="1">
        <v>31.47</v>
      </c>
      <c r="Z19" s="1" t="s">
        <v>15</v>
      </c>
      <c r="AB19" s="1">
        <v>5.3</v>
      </c>
    </row>
    <row r="20" spans="1:28">
      <c r="A20" s="18"/>
      <c r="B20" s="18">
        <v>3115</v>
      </c>
      <c r="C20" s="18">
        <v>180.066</v>
      </c>
      <c r="D20" s="18">
        <v>0</v>
      </c>
      <c r="E20" s="18">
        <f t="shared" si="3"/>
        <v>180.066</v>
      </c>
      <c r="F20" s="18">
        <v>827.31</v>
      </c>
      <c r="G20" s="18">
        <f t="shared" si="2"/>
        <v>21.7652391485658</v>
      </c>
      <c r="H20" s="18" t="s">
        <v>93</v>
      </c>
      <c r="I20" s="18">
        <v>10</v>
      </c>
      <c r="J20" s="18">
        <f t="shared" si="1"/>
        <v>1800.66</v>
      </c>
      <c r="N20" s="9"/>
      <c r="O20" s="9">
        <v>5131</v>
      </c>
      <c r="P20" s="9" t="s">
        <v>97</v>
      </c>
      <c r="Q20" s="9">
        <v>689.36</v>
      </c>
      <c r="V20" s="1">
        <v>5359</v>
      </c>
      <c r="W20" s="1">
        <v>31.47</v>
      </c>
      <c r="AA20" s="1">
        <v>5362</v>
      </c>
      <c r="AB20" s="1">
        <v>5.3</v>
      </c>
    </row>
    <row r="21" spans="1:28">
      <c r="A21" s="18"/>
      <c r="B21" s="18">
        <v>3156</v>
      </c>
      <c r="C21" s="18">
        <v>0.06</v>
      </c>
      <c r="D21" s="18">
        <v>0</v>
      </c>
      <c r="E21" s="18">
        <f t="shared" si="3"/>
        <v>0.06</v>
      </c>
      <c r="F21" s="18">
        <v>0</v>
      </c>
      <c r="G21" s="18">
        <v>0</v>
      </c>
      <c r="H21" s="18">
        <v>0</v>
      </c>
      <c r="I21" s="18"/>
      <c r="J21" s="18">
        <f t="shared" si="1"/>
        <v>0</v>
      </c>
      <c r="N21" s="9"/>
      <c r="O21" s="9">
        <v>5132</v>
      </c>
      <c r="P21" s="9" t="s">
        <v>97</v>
      </c>
      <c r="Q21" s="9">
        <v>689.36</v>
      </c>
      <c r="U21" s="1" t="s">
        <v>16</v>
      </c>
      <c r="W21" s="1">
        <v>183.91</v>
      </c>
      <c r="Z21" s="1" t="s">
        <v>16</v>
      </c>
      <c r="AB21" s="1">
        <v>5.3</v>
      </c>
    </row>
    <row r="22" spans="1:28">
      <c r="A22" s="18"/>
      <c r="B22" s="18">
        <v>3157</v>
      </c>
      <c r="C22" s="18">
        <v>0.09</v>
      </c>
      <c r="D22" s="18">
        <v>0</v>
      </c>
      <c r="E22" s="18">
        <f t="shared" si="3"/>
        <v>0.09</v>
      </c>
      <c r="F22" s="18">
        <v>0</v>
      </c>
      <c r="G22" s="18">
        <v>0</v>
      </c>
      <c r="H22" s="18">
        <v>0</v>
      </c>
      <c r="I22" s="18"/>
      <c r="J22" s="18">
        <f t="shared" si="1"/>
        <v>0</v>
      </c>
      <c r="N22" s="9"/>
      <c r="O22" s="9">
        <v>5154</v>
      </c>
      <c r="P22" s="9" t="s">
        <v>97</v>
      </c>
      <c r="Q22" s="9">
        <v>689.36</v>
      </c>
      <c r="V22" s="1">
        <v>0</v>
      </c>
      <c r="W22" s="1">
        <v>26.34</v>
      </c>
      <c r="AA22" s="1">
        <v>4684</v>
      </c>
      <c r="AB22" s="1">
        <v>1.47</v>
      </c>
    </row>
    <row r="23" spans="1:28">
      <c r="A23" s="18"/>
      <c r="B23" s="18">
        <v>3904</v>
      </c>
      <c r="C23" s="18">
        <v>80.79</v>
      </c>
      <c r="D23" s="18">
        <v>0</v>
      </c>
      <c r="E23" s="18">
        <f t="shared" si="3"/>
        <v>80.79</v>
      </c>
      <c r="F23" s="18">
        <v>689.36</v>
      </c>
      <c r="G23" s="18">
        <f t="shared" si="2"/>
        <v>11.719565974237</v>
      </c>
      <c r="H23" s="18" t="s">
        <v>97</v>
      </c>
      <c r="I23" s="18">
        <v>8</v>
      </c>
      <c r="J23" s="18">
        <f t="shared" si="1"/>
        <v>646.32</v>
      </c>
      <c r="N23" s="9"/>
      <c r="O23" s="9">
        <v>5284</v>
      </c>
      <c r="P23" s="9" t="s">
        <v>117</v>
      </c>
      <c r="Q23" s="9">
        <v>551.61</v>
      </c>
      <c r="V23" s="1">
        <v>1809</v>
      </c>
      <c r="W23" s="1">
        <v>75.35</v>
      </c>
      <c r="AA23" s="1">
        <v>5337</v>
      </c>
      <c r="AB23" s="1">
        <v>3.83</v>
      </c>
    </row>
    <row r="24" spans="1:28">
      <c r="A24" s="18"/>
      <c r="B24" s="18">
        <v>4025</v>
      </c>
      <c r="C24" s="18">
        <v>97.98</v>
      </c>
      <c r="D24" s="18">
        <v>0</v>
      </c>
      <c r="E24" s="18">
        <f t="shared" si="3"/>
        <v>97.98</v>
      </c>
      <c r="F24" s="18">
        <v>689.36</v>
      </c>
      <c r="G24" s="18">
        <f t="shared" si="2"/>
        <v>14.2131832424278</v>
      </c>
      <c r="H24" s="18" t="s">
        <v>97</v>
      </c>
      <c r="I24" s="18">
        <v>8</v>
      </c>
      <c r="J24" s="18">
        <f t="shared" si="1"/>
        <v>783.84</v>
      </c>
      <c r="N24" s="9"/>
      <c r="O24" s="9">
        <v>5298</v>
      </c>
      <c r="P24" s="9" t="s">
        <v>117</v>
      </c>
      <c r="Q24" s="9">
        <v>551.61</v>
      </c>
      <c r="V24" s="1">
        <v>2545</v>
      </c>
      <c r="W24" s="1">
        <v>4.2</v>
      </c>
      <c r="Z24" s="1" t="s">
        <v>17</v>
      </c>
      <c r="AB24" s="1">
        <v>124.775</v>
      </c>
    </row>
    <row r="25" spans="1:28">
      <c r="A25" s="18"/>
      <c r="B25" s="18">
        <v>4575</v>
      </c>
      <c r="C25" s="18">
        <v>135.08</v>
      </c>
      <c r="D25" s="18">
        <v>0</v>
      </c>
      <c r="E25" s="18">
        <f t="shared" si="3"/>
        <v>135.08</v>
      </c>
      <c r="F25" s="18">
        <v>689.36</v>
      </c>
      <c r="G25" s="18">
        <f t="shared" si="2"/>
        <v>19.594986654288</v>
      </c>
      <c r="H25" s="18" t="s">
        <v>97</v>
      </c>
      <c r="I25" s="18">
        <v>8</v>
      </c>
      <c r="J25" s="18">
        <f t="shared" si="1"/>
        <v>1080.64</v>
      </c>
      <c r="N25" s="9" t="s">
        <v>14</v>
      </c>
      <c r="O25" s="9">
        <v>32</v>
      </c>
      <c r="P25" s="9" t="s">
        <v>93</v>
      </c>
      <c r="Q25" s="9">
        <v>1082.78</v>
      </c>
      <c r="V25" s="1">
        <v>2672</v>
      </c>
      <c r="W25" s="1">
        <v>12.7</v>
      </c>
      <c r="AA25" s="1">
        <v>3618</v>
      </c>
      <c r="AB25" s="1">
        <v>2.53</v>
      </c>
    </row>
    <row r="26" spans="1:28">
      <c r="A26" s="18"/>
      <c r="B26" s="18">
        <v>4856</v>
      </c>
      <c r="C26" s="18">
        <v>32.94</v>
      </c>
      <c r="D26" s="18">
        <v>0</v>
      </c>
      <c r="E26" s="18">
        <f t="shared" si="3"/>
        <v>32.94</v>
      </c>
      <c r="F26" s="18">
        <v>827.31</v>
      </c>
      <c r="G26" s="18">
        <f t="shared" si="2"/>
        <v>3.98157885194184</v>
      </c>
      <c r="H26" s="18" t="s">
        <v>93</v>
      </c>
      <c r="I26" s="18">
        <v>4</v>
      </c>
      <c r="J26" s="18">
        <f t="shared" si="1"/>
        <v>131.76</v>
      </c>
      <c r="N26" s="9"/>
      <c r="O26" s="9">
        <v>38</v>
      </c>
      <c r="P26" s="9" t="s">
        <v>97</v>
      </c>
      <c r="Q26" s="9">
        <v>902.22</v>
      </c>
      <c r="V26" s="1">
        <v>4221</v>
      </c>
      <c r="W26" s="1">
        <v>30</v>
      </c>
      <c r="AA26" s="1">
        <v>3633</v>
      </c>
      <c r="AB26" s="1">
        <v>3.14</v>
      </c>
    </row>
    <row r="27" spans="1:28">
      <c r="A27" s="18"/>
      <c r="B27" s="18">
        <v>5096</v>
      </c>
      <c r="C27" s="18">
        <v>137.25</v>
      </c>
      <c r="D27" s="18">
        <v>0</v>
      </c>
      <c r="E27" s="18">
        <f t="shared" si="3"/>
        <v>137.25</v>
      </c>
      <c r="F27" s="18">
        <v>689.36</v>
      </c>
      <c r="G27" s="18">
        <f t="shared" si="2"/>
        <v>19.9097713821516</v>
      </c>
      <c r="H27" s="18" t="s">
        <v>97</v>
      </c>
      <c r="I27" s="18">
        <v>8</v>
      </c>
      <c r="J27" s="18">
        <f t="shared" si="1"/>
        <v>1098</v>
      </c>
      <c r="N27" s="9"/>
      <c r="O27" s="9">
        <v>73</v>
      </c>
      <c r="P27" s="9"/>
      <c r="Q27" s="9">
        <v>1082.78</v>
      </c>
      <c r="V27" s="1">
        <v>5341</v>
      </c>
      <c r="W27" s="1">
        <v>35.32</v>
      </c>
      <c r="AA27" s="1">
        <v>4487</v>
      </c>
      <c r="AB27" s="1">
        <v>3.02</v>
      </c>
    </row>
    <row r="28" spans="1:28">
      <c r="A28" s="18"/>
      <c r="B28" s="18">
        <v>5131</v>
      </c>
      <c r="C28" s="18">
        <v>39.56</v>
      </c>
      <c r="D28" s="18">
        <v>0</v>
      </c>
      <c r="E28" s="18">
        <f t="shared" si="3"/>
        <v>39.56</v>
      </c>
      <c r="F28" s="18">
        <v>689.36</v>
      </c>
      <c r="G28" s="18">
        <f t="shared" si="2"/>
        <v>5.73865614482999</v>
      </c>
      <c r="H28" s="18" t="s">
        <v>97</v>
      </c>
      <c r="I28" s="18">
        <v>3</v>
      </c>
      <c r="J28" s="18">
        <f t="shared" si="1"/>
        <v>118.68</v>
      </c>
      <c r="N28" s="9"/>
      <c r="O28" s="9">
        <v>76</v>
      </c>
      <c r="P28" s="9" t="s">
        <v>97</v>
      </c>
      <c r="Q28" s="9">
        <v>902.22</v>
      </c>
      <c r="U28" s="1" t="s">
        <v>17</v>
      </c>
      <c r="W28" s="1">
        <v>183.09</v>
      </c>
      <c r="AA28" s="1">
        <v>4656</v>
      </c>
      <c r="AB28" s="1">
        <v>0.985</v>
      </c>
    </row>
    <row r="29" spans="1:28">
      <c r="A29" s="18"/>
      <c r="B29" s="18">
        <v>5132</v>
      </c>
      <c r="C29" s="18">
        <v>13.14</v>
      </c>
      <c r="D29" s="18">
        <v>0</v>
      </c>
      <c r="E29" s="18">
        <f t="shared" si="3"/>
        <v>13.14</v>
      </c>
      <c r="F29" s="18">
        <v>689.36</v>
      </c>
      <c r="G29" s="18">
        <f t="shared" si="2"/>
        <v>1.90611581756992</v>
      </c>
      <c r="H29" s="18" t="s">
        <v>97</v>
      </c>
      <c r="I29" s="18">
        <v>3</v>
      </c>
      <c r="J29" s="18">
        <f t="shared" si="1"/>
        <v>39.42</v>
      </c>
      <c r="N29" s="9"/>
      <c r="O29" s="9">
        <v>406</v>
      </c>
      <c r="P29" s="9" t="s">
        <v>93</v>
      </c>
      <c r="Q29" s="9">
        <v>1082.78</v>
      </c>
      <c r="V29" s="1">
        <v>4327</v>
      </c>
      <c r="W29" s="1">
        <v>176.9</v>
      </c>
      <c r="AA29" s="1">
        <v>4890</v>
      </c>
      <c r="AB29" s="1">
        <v>12.81</v>
      </c>
    </row>
    <row r="30" spans="1:28">
      <c r="A30" s="18"/>
      <c r="B30" s="18">
        <v>5154</v>
      </c>
      <c r="C30" s="18">
        <v>20.101</v>
      </c>
      <c r="D30" s="18">
        <v>0</v>
      </c>
      <c r="E30" s="18">
        <f t="shared" si="3"/>
        <v>20.101</v>
      </c>
      <c r="F30" s="18">
        <v>689.36</v>
      </c>
      <c r="G30" s="18">
        <f t="shared" si="2"/>
        <v>2.91589300220494</v>
      </c>
      <c r="H30" s="18" t="s">
        <v>97</v>
      </c>
      <c r="I30" s="18">
        <v>3</v>
      </c>
      <c r="J30" s="18">
        <f t="shared" si="1"/>
        <v>60.303</v>
      </c>
      <c r="N30" s="9"/>
      <c r="O30" s="9">
        <v>522</v>
      </c>
      <c r="P30" s="9" t="s">
        <v>97</v>
      </c>
      <c r="Q30" s="9">
        <v>902.22</v>
      </c>
      <c r="V30" s="1">
        <v>5253</v>
      </c>
      <c r="W30" s="1">
        <v>6.19</v>
      </c>
      <c r="AA30" s="1">
        <v>5166</v>
      </c>
      <c r="AB30" s="1">
        <v>1.45</v>
      </c>
    </row>
    <row r="31" spans="1:28">
      <c r="A31" s="18"/>
      <c r="B31" s="18">
        <v>5284</v>
      </c>
      <c r="C31" s="18">
        <v>64.69</v>
      </c>
      <c r="D31" s="18">
        <v>0</v>
      </c>
      <c r="E31" s="18">
        <f t="shared" si="3"/>
        <v>64.69</v>
      </c>
      <c r="F31" s="18">
        <v>551.61</v>
      </c>
      <c r="G31" s="18">
        <f t="shared" si="2"/>
        <v>11.7274886242091</v>
      </c>
      <c r="H31" s="18" t="s">
        <v>117</v>
      </c>
      <c r="I31" s="18">
        <v>6</v>
      </c>
      <c r="J31" s="18">
        <f t="shared" si="1"/>
        <v>388.14</v>
      </c>
      <c r="N31" s="9"/>
      <c r="O31" s="9">
        <v>575</v>
      </c>
      <c r="P31" s="9" t="s">
        <v>97</v>
      </c>
      <c r="Q31" s="9">
        <v>902.22</v>
      </c>
      <c r="U31" s="1" t="s">
        <v>18</v>
      </c>
      <c r="W31" s="1">
        <v>26.99</v>
      </c>
      <c r="AA31" s="1">
        <v>5348</v>
      </c>
      <c r="AB31" s="1">
        <v>21.82</v>
      </c>
    </row>
    <row r="32" spans="1:28">
      <c r="A32" s="18"/>
      <c r="B32" s="18">
        <v>5298</v>
      </c>
      <c r="C32" s="18">
        <v>23.76</v>
      </c>
      <c r="D32" s="18">
        <v>0</v>
      </c>
      <c r="E32" s="18">
        <f t="shared" si="3"/>
        <v>23.76</v>
      </c>
      <c r="F32" s="18">
        <v>551.61</v>
      </c>
      <c r="G32" s="18">
        <f t="shared" si="2"/>
        <v>4.30739109153206</v>
      </c>
      <c r="H32" s="18" t="s">
        <v>117</v>
      </c>
      <c r="I32" s="18">
        <v>2</v>
      </c>
      <c r="J32" s="18">
        <f t="shared" si="1"/>
        <v>47.52</v>
      </c>
      <c r="N32" s="9"/>
      <c r="O32" s="9">
        <v>809</v>
      </c>
      <c r="P32" s="9" t="s">
        <v>93</v>
      </c>
      <c r="Q32" s="9">
        <v>1082.78</v>
      </c>
      <c r="V32" s="1">
        <v>5097</v>
      </c>
      <c r="W32" s="1">
        <v>1.53</v>
      </c>
      <c r="AA32" s="1">
        <v>5349</v>
      </c>
      <c r="AB32" s="1">
        <v>77.44</v>
      </c>
    </row>
    <row r="33" spans="1:28">
      <c r="A33" s="18"/>
      <c r="B33" s="18">
        <v>5299</v>
      </c>
      <c r="C33" s="18">
        <v>21.698</v>
      </c>
      <c r="D33" s="18">
        <v>0</v>
      </c>
      <c r="E33" s="18">
        <f t="shared" si="3"/>
        <v>21.698</v>
      </c>
      <c r="F33" s="18">
        <v>0</v>
      </c>
      <c r="G33" s="18">
        <v>0</v>
      </c>
      <c r="H33" s="18">
        <v>0</v>
      </c>
      <c r="I33" s="18"/>
      <c r="J33" s="18">
        <f t="shared" si="1"/>
        <v>0</v>
      </c>
      <c r="N33" s="9"/>
      <c r="O33" s="9">
        <v>871</v>
      </c>
      <c r="P33" s="9" t="s">
        <v>97</v>
      </c>
      <c r="Q33" s="9">
        <v>902.22</v>
      </c>
      <c r="V33" s="1">
        <v>5261</v>
      </c>
      <c r="W33" s="1">
        <v>25.46</v>
      </c>
      <c r="AA33" s="1">
        <v>5356</v>
      </c>
      <c r="AB33" s="1">
        <v>1.58</v>
      </c>
    </row>
    <row r="34" spans="1:28">
      <c r="A34" s="18"/>
      <c r="B34" s="18">
        <v>20065</v>
      </c>
      <c r="C34" s="18">
        <v>3.18</v>
      </c>
      <c r="D34" s="18">
        <v>0</v>
      </c>
      <c r="E34" s="18">
        <f t="shared" si="3"/>
        <v>3.18</v>
      </c>
      <c r="F34" s="18">
        <v>0</v>
      </c>
      <c r="G34" s="18">
        <v>0</v>
      </c>
      <c r="H34" s="18">
        <v>0</v>
      </c>
      <c r="I34" s="18"/>
      <c r="J34" s="18">
        <f t="shared" si="1"/>
        <v>0</v>
      </c>
      <c r="N34" s="9"/>
      <c r="O34" s="9">
        <v>931</v>
      </c>
      <c r="P34" s="9" t="s">
        <v>97</v>
      </c>
      <c r="Q34" s="9">
        <v>902.22</v>
      </c>
      <c r="U34" s="1" t="s">
        <v>19</v>
      </c>
      <c r="W34" s="1">
        <v>169.17</v>
      </c>
      <c r="Z34" s="1" t="s">
        <v>18</v>
      </c>
      <c r="AB34" s="1">
        <v>0.25</v>
      </c>
    </row>
    <row r="35" spans="1:28">
      <c r="A35" s="18" t="s">
        <v>14</v>
      </c>
      <c r="B35" s="18"/>
      <c r="C35" s="18">
        <v>2717.086</v>
      </c>
      <c r="D35" s="18">
        <f>VLOOKUP(B35,$AA$5:$AB$1048576,2,FALSE)</f>
        <v>0.25</v>
      </c>
      <c r="E35" s="18">
        <f t="shared" si="3"/>
        <v>2716.836</v>
      </c>
      <c r="F35" s="18"/>
      <c r="G35" s="18"/>
      <c r="H35" s="18"/>
      <c r="I35" s="18"/>
      <c r="J35" s="18">
        <f t="shared" si="1"/>
        <v>0</v>
      </c>
      <c r="N35" s="9"/>
      <c r="O35" s="9">
        <v>2880</v>
      </c>
      <c r="P35" s="9" t="s">
        <v>97</v>
      </c>
      <c r="Q35" s="9">
        <v>902.22</v>
      </c>
      <c r="V35" s="1">
        <v>81</v>
      </c>
      <c r="W35" s="1">
        <v>71.18</v>
      </c>
      <c r="AA35" s="1">
        <v>0</v>
      </c>
      <c r="AB35" s="1">
        <v>0.25</v>
      </c>
    </row>
    <row r="36" spans="1:28">
      <c r="A36" s="18"/>
      <c r="B36" s="18">
        <v>32</v>
      </c>
      <c r="C36" s="18">
        <v>3.62</v>
      </c>
      <c r="D36" s="18">
        <v>0</v>
      </c>
      <c r="E36" s="18">
        <f t="shared" ref="E36:E40" si="4">C36-D36</f>
        <v>3.62</v>
      </c>
      <c r="F36" s="18">
        <v>1082.78</v>
      </c>
      <c r="G36" s="18">
        <f t="shared" si="2"/>
        <v>0.33432460887715</v>
      </c>
      <c r="H36" s="18" t="s">
        <v>93</v>
      </c>
      <c r="I36" s="18">
        <v>4</v>
      </c>
      <c r="J36" s="18">
        <f t="shared" si="1"/>
        <v>14.48</v>
      </c>
      <c r="L36">
        <v>10.86</v>
      </c>
      <c r="M36">
        <f>L36/3</f>
        <v>3.62</v>
      </c>
      <c r="N36" s="9"/>
      <c r="O36" s="9">
        <v>3234</v>
      </c>
      <c r="P36" s="9" t="s">
        <v>97</v>
      </c>
      <c r="Q36" s="9">
        <v>902.22</v>
      </c>
      <c r="V36" s="1">
        <v>1434</v>
      </c>
      <c r="W36" s="1">
        <v>83.02</v>
      </c>
      <c r="Z36" s="1" t="s">
        <v>19</v>
      </c>
      <c r="AB36" s="1">
        <v>91.5</v>
      </c>
    </row>
    <row r="37" s="4" customFormat="1" spans="1:28">
      <c r="A37" s="20"/>
      <c r="B37" s="20">
        <v>38</v>
      </c>
      <c r="C37" s="20">
        <v>101.877</v>
      </c>
      <c r="D37" s="18">
        <v>0</v>
      </c>
      <c r="E37" s="18">
        <f t="shared" si="4"/>
        <v>101.877</v>
      </c>
      <c r="F37" s="20">
        <v>902.22</v>
      </c>
      <c r="G37" s="20">
        <f t="shared" si="2"/>
        <v>11.2918135266343</v>
      </c>
      <c r="H37" s="20" t="s">
        <v>97</v>
      </c>
      <c r="I37" s="20">
        <v>8</v>
      </c>
      <c r="J37" s="18">
        <f t="shared" si="1"/>
        <v>815.016</v>
      </c>
      <c r="N37" s="16"/>
      <c r="O37" s="16">
        <v>3418</v>
      </c>
      <c r="P37" s="16" t="s">
        <v>93</v>
      </c>
      <c r="Q37" s="16">
        <v>1082.78</v>
      </c>
      <c r="U37" s="1"/>
      <c r="V37" s="1">
        <v>4078</v>
      </c>
      <c r="W37" s="1">
        <v>14.97</v>
      </c>
      <c r="X37" s="1"/>
      <c r="Y37" s="1"/>
      <c r="Z37" s="1"/>
      <c r="AA37" s="1">
        <v>135</v>
      </c>
      <c r="AB37" s="1">
        <v>2.41</v>
      </c>
    </row>
    <row r="38" spans="1:28">
      <c r="A38" s="18"/>
      <c r="B38" s="18">
        <v>73</v>
      </c>
      <c r="C38" s="18">
        <v>23.09</v>
      </c>
      <c r="D38" s="18">
        <f>VLOOKUP(B38,$AA$5:$AB$1048576,2,FALSE)</f>
        <v>4.44</v>
      </c>
      <c r="E38" s="18">
        <f t="shared" si="4"/>
        <v>18.65</v>
      </c>
      <c r="F38" s="18">
        <v>1082.78</v>
      </c>
      <c r="G38" s="18">
        <f t="shared" si="2"/>
        <v>2.13247381739596</v>
      </c>
      <c r="H38" s="18" t="s">
        <v>93</v>
      </c>
      <c r="I38" s="18">
        <v>4</v>
      </c>
      <c r="J38" s="18">
        <f t="shared" si="1"/>
        <v>74.6</v>
      </c>
      <c r="N38" s="9"/>
      <c r="O38" s="9">
        <v>3858</v>
      </c>
      <c r="P38" s="9" t="s">
        <v>97</v>
      </c>
      <c r="Q38" s="9">
        <v>902.22</v>
      </c>
      <c r="U38" s="1" t="s">
        <v>20</v>
      </c>
      <c r="W38" s="1">
        <v>154.29</v>
      </c>
      <c r="AA38" s="1">
        <v>2378</v>
      </c>
      <c r="AB38" s="1">
        <v>10.34</v>
      </c>
    </row>
    <row r="39" spans="1:28">
      <c r="A39" s="18"/>
      <c r="B39" s="18">
        <v>76</v>
      </c>
      <c r="C39" s="18">
        <v>170.102</v>
      </c>
      <c r="D39" s="18">
        <v>0</v>
      </c>
      <c r="E39" s="18">
        <f t="shared" si="4"/>
        <v>170.102</v>
      </c>
      <c r="F39" s="18">
        <v>902.22</v>
      </c>
      <c r="G39" s="18">
        <f t="shared" si="2"/>
        <v>18.853716388464</v>
      </c>
      <c r="H39" s="18" t="s">
        <v>97</v>
      </c>
      <c r="I39" s="18">
        <v>8</v>
      </c>
      <c r="J39" s="18">
        <f t="shared" si="1"/>
        <v>1360.816</v>
      </c>
      <c r="N39" s="9"/>
      <c r="O39" s="9">
        <v>3908</v>
      </c>
      <c r="P39" s="9" t="s">
        <v>97</v>
      </c>
      <c r="Q39" s="9">
        <v>902.22</v>
      </c>
      <c r="V39" s="1">
        <v>103</v>
      </c>
      <c r="W39" s="1">
        <v>44.74</v>
      </c>
      <c r="AA39" s="1">
        <v>4315</v>
      </c>
      <c r="AB39" s="1">
        <v>41</v>
      </c>
    </row>
    <row r="40" spans="1:28">
      <c r="A40" s="18"/>
      <c r="B40" s="18">
        <v>406</v>
      </c>
      <c r="C40" s="18">
        <v>116.612</v>
      </c>
      <c r="D40" s="18">
        <f>VLOOKUP(B40,$AA$5:$AB$1048576,2,FALSE)</f>
        <v>22.4</v>
      </c>
      <c r="E40" s="18">
        <f t="shared" si="4"/>
        <v>94.212</v>
      </c>
      <c r="F40" s="18">
        <v>1082.78</v>
      </c>
      <c r="G40" s="18">
        <f t="shared" si="2"/>
        <v>10.7696854393321</v>
      </c>
      <c r="H40" s="18" t="s">
        <v>93</v>
      </c>
      <c r="I40" s="18">
        <v>10</v>
      </c>
      <c r="J40" s="18">
        <f t="shared" si="1"/>
        <v>942.12</v>
      </c>
      <c r="N40" s="9"/>
      <c r="O40" s="9">
        <v>4480</v>
      </c>
      <c r="P40" s="9" t="s">
        <v>97</v>
      </c>
      <c r="Q40" s="9">
        <v>902.22</v>
      </c>
      <c r="V40" s="1">
        <v>4492</v>
      </c>
      <c r="W40" s="1">
        <v>22.76</v>
      </c>
      <c r="AA40" s="1">
        <v>5188</v>
      </c>
      <c r="AB40" s="1">
        <v>18.01</v>
      </c>
    </row>
    <row r="41" spans="1:28">
      <c r="A41" s="18"/>
      <c r="B41" s="18">
        <v>522</v>
      </c>
      <c r="C41" s="18">
        <v>211.35</v>
      </c>
      <c r="D41" s="18">
        <v>0</v>
      </c>
      <c r="E41" s="18">
        <f t="shared" ref="E41:E45" si="5">C41-D41</f>
        <v>211.35</v>
      </c>
      <c r="F41" s="18">
        <v>902.22</v>
      </c>
      <c r="G41" s="18">
        <f t="shared" si="2"/>
        <v>23.4255503092372</v>
      </c>
      <c r="H41" s="18" t="s">
        <v>97</v>
      </c>
      <c r="I41" s="18">
        <v>8</v>
      </c>
      <c r="J41" s="18">
        <f t="shared" si="1"/>
        <v>1690.8</v>
      </c>
      <c r="N41" s="9"/>
      <c r="O41" s="9">
        <v>4735</v>
      </c>
      <c r="P41" s="9" t="s">
        <v>97</v>
      </c>
      <c r="Q41" s="9">
        <v>902.22</v>
      </c>
      <c r="V41" s="1">
        <v>5287</v>
      </c>
      <c r="W41" s="1">
        <v>86.79</v>
      </c>
      <c r="AA41" s="1">
        <v>5207</v>
      </c>
      <c r="AB41" s="1">
        <v>19.74</v>
      </c>
    </row>
    <row r="42" spans="1:28">
      <c r="A42" s="18"/>
      <c r="B42" s="18">
        <v>575</v>
      </c>
      <c r="C42" s="18">
        <v>111.77</v>
      </c>
      <c r="D42" s="18">
        <v>0</v>
      </c>
      <c r="E42" s="18">
        <f t="shared" si="5"/>
        <v>111.77</v>
      </c>
      <c r="F42" s="18">
        <v>902.22</v>
      </c>
      <c r="G42" s="18">
        <f t="shared" si="2"/>
        <v>12.3883310057414</v>
      </c>
      <c r="H42" s="18" t="s">
        <v>97</v>
      </c>
      <c r="I42" s="18">
        <v>8</v>
      </c>
      <c r="J42" s="18">
        <f t="shared" si="1"/>
        <v>894.16</v>
      </c>
      <c r="N42" s="9"/>
      <c r="O42" s="9">
        <v>4997</v>
      </c>
      <c r="P42" s="9" t="s">
        <v>97</v>
      </c>
      <c r="Q42" s="9">
        <v>902.22</v>
      </c>
      <c r="U42" s="1" t="s">
        <v>21</v>
      </c>
      <c r="W42" s="1">
        <v>678.69</v>
      </c>
      <c r="Z42" s="1" t="s">
        <v>20</v>
      </c>
      <c r="AB42" s="1">
        <v>61.33</v>
      </c>
    </row>
    <row r="43" spans="1:28">
      <c r="A43" s="18"/>
      <c r="B43" s="18">
        <v>579</v>
      </c>
      <c r="C43" s="18">
        <v>18.816</v>
      </c>
      <c r="D43" s="18">
        <f>VLOOKUP(B43,$AA$5:$AB$1048576,2,FALSE)</f>
        <v>0.09</v>
      </c>
      <c r="E43" s="18">
        <f t="shared" si="5"/>
        <v>18.726</v>
      </c>
      <c r="F43" s="18">
        <v>0</v>
      </c>
      <c r="G43" s="18">
        <v>0</v>
      </c>
      <c r="H43" s="18">
        <v>0</v>
      </c>
      <c r="I43" s="18"/>
      <c r="J43" s="18">
        <f t="shared" si="1"/>
        <v>0</v>
      </c>
      <c r="N43" s="9"/>
      <c r="O43" s="9">
        <v>5009</v>
      </c>
      <c r="P43" s="9" t="s">
        <v>97</v>
      </c>
      <c r="Q43" s="9">
        <v>902.22</v>
      </c>
      <c r="V43" s="1">
        <v>1548</v>
      </c>
      <c r="W43" s="1">
        <v>32.13</v>
      </c>
      <c r="AA43" s="1">
        <v>136</v>
      </c>
      <c r="AB43" s="1">
        <v>2</v>
      </c>
    </row>
    <row r="44" spans="1:28">
      <c r="A44" s="18"/>
      <c r="B44" s="18">
        <v>809</v>
      </c>
      <c r="C44" s="18">
        <v>9.47</v>
      </c>
      <c r="D44" s="18">
        <v>0</v>
      </c>
      <c r="E44" s="18">
        <f t="shared" si="5"/>
        <v>9.47</v>
      </c>
      <c r="F44" s="18">
        <v>1082.78</v>
      </c>
      <c r="G44" s="18">
        <f t="shared" si="2"/>
        <v>0.87460056521177</v>
      </c>
      <c r="H44" s="18" t="s">
        <v>93</v>
      </c>
      <c r="I44" s="18">
        <v>4</v>
      </c>
      <c r="J44" s="18">
        <f t="shared" si="1"/>
        <v>37.88</v>
      </c>
      <c r="N44" s="9"/>
      <c r="O44" s="9">
        <v>5239</v>
      </c>
      <c r="P44" s="9" t="s">
        <v>97</v>
      </c>
      <c r="Q44" s="9">
        <v>902.22</v>
      </c>
      <c r="V44" s="1">
        <v>2687</v>
      </c>
      <c r="W44" s="1">
        <v>5.59</v>
      </c>
      <c r="AA44" s="1">
        <v>3554</v>
      </c>
      <c r="AB44" s="1">
        <v>34.25</v>
      </c>
    </row>
    <row r="45" spans="1:28">
      <c r="A45" s="18"/>
      <c r="B45" s="18">
        <v>871</v>
      </c>
      <c r="C45" s="18">
        <v>215.32</v>
      </c>
      <c r="D45" s="18">
        <f>VLOOKUP(B45,$AA$5:$AB$1048576,2,FALSE)</f>
        <v>5.98</v>
      </c>
      <c r="E45" s="18">
        <f t="shared" si="5"/>
        <v>209.34</v>
      </c>
      <c r="F45" s="18">
        <v>902.22</v>
      </c>
      <c r="G45" s="18">
        <f t="shared" si="2"/>
        <v>23.8655760235863</v>
      </c>
      <c r="H45" s="18" t="s">
        <v>97</v>
      </c>
      <c r="I45" s="18">
        <v>8</v>
      </c>
      <c r="J45" s="18">
        <f t="shared" si="1"/>
        <v>1674.72</v>
      </c>
      <c r="N45" s="9"/>
      <c r="O45" s="9">
        <v>5266</v>
      </c>
      <c r="P45" s="9" t="s">
        <v>97</v>
      </c>
      <c r="Q45" s="9">
        <v>902.22</v>
      </c>
      <c r="V45" s="1">
        <v>3369</v>
      </c>
      <c r="W45" s="1">
        <v>58.58</v>
      </c>
      <c r="AA45" s="1">
        <v>3967</v>
      </c>
      <c r="AB45" s="1">
        <v>12.4</v>
      </c>
    </row>
    <row r="46" spans="1:28">
      <c r="A46" s="18"/>
      <c r="B46" s="18">
        <v>931</v>
      </c>
      <c r="C46" s="18">
        <v>91.76</v>
      </c>
      <c r="D46" s="18">
        <v>0</v>
      </c>
      <c r="E46" s="18">
        <f t="shared" ref="E46:E51" si="6">C46-D46</f>
        <v>91.76</v>
      </c>
      <c r="F46" s="18">
        <v>902.22</v>
      </c>
      <c r="G46" s="18">
        <f t="shared" si="2"/>
        <v>10.1704684001685</v>
      </c>
      <c r="H46" s="18" t="s">
        <v>97</v>
      </c>
      <c r="I46" s="18">
        <v>8</v>
      </c>
      <c r="J46" s="18">
        <f t="shared" si="1"/>
        <v>734.08</v>
      </c>
      <c r="N46" s="9"/>
      <c r="O46" s="9">
        <v>5281</v>
      </c>
      <c r="P46" s="9" t="s">
        <v>117</v>
      </c>
      <c r="Q46" s="9">
        <v>721.94</v>
      </c>
      <c r="V46" s="1">
        <v>4863</v>
      </c>
      <c r="W46" s="1">
        <v>68.98</v>
      </c>
      <c r="AA46" s="1">
        <v>4589</v>
      </c>
      <c r="AB46" s="1">
        <v>12.01</v>
      </c>
    </row>
    <row r="47" spans="1:28">
      <c r="A47" s="18"/>
      <c r="B47" s="18">
        <v>2880</v>
      </c>
      <c r="C47" s="18">
        <v>132.57</v>
      </c>
      <c r="D47" s="18">
        <v>0</v>
      </c>
      <c r="E47" s="18">
        <f t="shared" si="6"/>
        <v>132.57</v>
      </c>
      <c r="F47" s="18">
        <v>902.22</v>
      </c>
      <c r="G47" s="18">
        <f t="shared" si="2"/>
        <v>14.6937554033384</v>
      </c>
      <c r="H47" s="18" t="s">
        <v>97</v>
      </c>
      <c r="I47" s="18">
        <v>8</v>
      </c>
      <c r="J47" s="18">
        <f t="shared" si="1"/>
        <v>1060.56</v>
      </c>
      <c r="N47" s="9"/>
      <c r="O47" s="9">
        <v>5282</v>
      </c>
      <c r="P47" s="9" t="s">
        <v>117</v>
      </c>
      <c r="Q47" s="9">
        <v>721.94</v>
      </c>
      <c r="V47" s="1">
        <v>5109</v>
      </c>
      <c r="W47" s="1">
        <v>122.18</v>
      </c>
      <c r="AA47" s="1">
        <v>4747</v>
      </c>
      <c r="AB47" s="1">
        <v>0.67</v>
      </c>
    </row>
    <row r="48" spans="1:28">
      <c r="A48" s="18"/>
      <c r="B48" s="18">
        <v>3234</v>
      </c>
      <c r="C48" s="18">
        <v>24.392</v>
      </c>
      <c r="D48" s="18">
        <v>0</v>
      </c>
      <c r="E48" s="18">
        <f t="shared" si="6"/>
        <v>24.392</v>
      </c>
      <c r="F48" s="18">
        <v>902.22</v>
      </c>
      <c r="G48" s="18">
        <f t="shared" si="2"/>
        <v>2.70355345702822</v>
      </c>
      <c r="H48" s="18" t="s">
        <v>97</v>
      </c>
      <c r="I48" s="18">
        <v>3</v>
      </c>
      <c r="J48" s="18">
        <f t="shared" si="1"/>
        <v>73.176</v>
      </c>
      <c r="N48" s="9"/>
      <c r="O48" s="9">
        <v>5308</v>
      </c>
      <c r="P48" s="9" t="s">
        <v>97</v>
      </c>
      <c r="Q48" s="9">
        <v>902.22</v>
      </c>
      <c r="V48" s="1">
        <v>5122</v>
      </c>
      <c r="W48" s="1">
        <v>312.2</v>
      </c>
      <c r="Z48" s="1" t="s">
        <v>21</v>
      </c>
      <c r="AB48" s="1">
        <v>16.01</v>
      </c>
    </row>
    <row r="49" spans="1:28">
      <c r="A49" s="18"/>
      <c r="B49" s="18">
        <v>3418</v>
      </c>
      <c r="C49" s="18">
        <v>220.59</v>
      </c>
      <c r="D49" s="18">
        <v>0</v>
      </c>
      <c r="E49" s="18">
        <f t="shared" si="6"/>
        <v>220.59</v>
      </c>
      <c r="F49" s="18">
        <v>1082.78</v>
      </c>
      <c r="G49" s="18">
        <f t="shared" si="2"/>
        <v>20.3725595227101</v>
      </c>
      <c r="H49" s="18" t="s">
        <v>93</v>
      </c>
      <c r="I49" s="18">
        <v>10</v>
      </c>
      <c r="J49" s="18">
        <f t="shared" si="1"/>
        <v>2205.9</v>
      </c>
      <c r="N49" s="9"/>
      <c r="O49" s="9">
        <v>5324</v>
      </c>
      <c r="P49" s="9" t="s">
        <v>97</v>
      </c>
      <c r="Q49" s="9">
        <v>902.22</v>
      </c>
      <c r="V49" s="1">
        <v>5344</v>
      </c>
      <c r="W49" s="1">
        <v>25.95</v>
      </c>
      <c r="AA49" s="1">
        <v>2700</v>
      </c>
      <c r="AB49" s="1">
        <v>7.41</v>
      </c>
    </row>
    <row r="50" spans="1:28">
      <c r="A50" s="18"/>
      <c r="B50" s="18">
        <v>3718</v>
      </c>
      <c r="C50" s="18">
        <v>0.078</v>
      </c>
      <c r="D50" s="18">
        <v>0</v>
      </c>
      <c r="E50" s="18">
        <f t="shared" si="6"/>
        <v>0.078</v>
      </c>
      <c r="F50" s="18">
        <v>0</v>
      </c>
      <c r="G50" s="18">
        <v>0</v>
      </c>
      <c r="H50" s="18">
        <v>0</v>
      </c>
      <c r="I50" s="18"/>
      <c r="J50" s="18">
        <f t="shared" si="1"/>
        <v>0</v>
      </c>
      <c r="N50" s="9"/>
      <c r="O50" s="9">
        <v>5328</v>
      </c>
      <c r="P50" s="9" t="s">
        <v>97</v>
      </c>
      <c r="Q50" s="9">
        <v>902.22</v>
      </c>
      <c r="V50" s="1">
        <v>5345</v>
      </c>
      <c r="W50" s="1">
        <v>53.08</v>
      </c>
      <c r="AA50" s="1">
        <v>4473</v>
      </c>
      <c r="AB50" s="1">
        <v>2.14</v>
      </c>
    </row>
    <row r="51" spans="1:28">
      <c r="A51" s="18"/>
      <c r="B51" s="18">
        <v>3858</v>
      </c>
      <c r="C51" s="18">
        <v>81.94</v>
      </c>
      <c r="D51" s="18">
        <f>VLOOKUP(B51,$AA$5:$AB$1048576,2,FALSE)</f>
        <v>12.9</v>
      </c>
      <c r="E51" s="18">
        <f t="shared" si="6"/>
        <v>69.04</v>
      </c>
      <c r="F51" s="18">
        <v>902.22</v>
      </c>
      <c r="G51" s="18">
        <f t="shared" si="2"/>
        <v>9.08204207399526</v>
      </c>
      <c r="H51" s="18" t="s">
        <v>97</v>
      </c>
      <c r="I51" s="18">
        <v>8</v>
      </c>
      <c r="J51" s="18">
        <f t="shared" si="1"/>
        <v>552.32</v>
      </c>
      <c r="N51" s="9" t="s">
        <v>16</v>
      </c>
      <c r="O51" s="9">
        <v>1541</v>
      </c>
      <c r="P51" s="9" t="s">
        <v>117</v>
      </c>
      <c r="Q51" s="9">
        <v>556.63</v>
      </c>
      <c r="U51" s="1" t="s">
        <v>22</v>
      </c>
      <c r="W51" s="1">
        <v>257.05</v>
      </c>
      <c r="AA51" s="1">
        <v>5198</v>
      </c>
      <c r="AB51" s="1">
        <v>4.47</v>
      </c>
    </row>
    <row r="52" spans="1:28">
      <c r="A52" s="18"/>
      <c r="B52" s="18">
        <v>3908</v>
      </c>
      <c r="C52" s="18">
        <v>151.08</v>
      </c>
      <c r="D52" s="18">
        <v>0</v>
      </c>
      <c r="E52" s="18">
        <f t="shared" ref="E52:E59" si="7">C52-D52</f>
        <v>151.08</v>
      </c>
      <c r="F52" s="18">
        <v>902.22</v>
      </c>
      <c r="G52" s="18">
        <f t="shared" si="2"/>
        <v>16.745361441777</v>
      </c>
      <c r="H52" s="18" t="s">
        <v>97</v>
      </c>
      <c r="I52" s="18">
        <v>8</v>
      </c>
      <c r="J52" s="18">
        <f t="shared" si="1"/>
        <v>1208.64</v>
      </c>
      <c r="N52" s="9"/>
      <c r="O52" s="9">
        <v>1613</v>
      </c>
      <c r="P52" s="9" t="s">
        <v>97</v>
      </c>
      <c r="Q52" s="9">
        <v>695.62</v>
      </c>
      <c r="V52" s="1">
        <v>0</v>
      </c>
      <c r="W52" s="1">
        <v>41.86</v>
      </c>
      <c r="AA52" s="1">
        <v>5274</v>
      </c>
      <c r="AB52" s="1">
        <v>1.99</v>
      </c>
    </row>
    <row r="53" spans="1:28">
      <c r="A53" s="18"/>
      <c r="B53" s="18">
        <v>4019</v>
      </c>
      <c r="C53" s="18">
        <v>2.79</v>
      </c>
      <c r="D53" s="18">
        <v>0</v>
      </c>
      <c r="E53" s="18">
        <f t="shared" si="7"/>
        <v>2.79</v>
      </c>
      <c r="F53" s="18">
        <v>0</v>
      </c>
      <c r="G53" s="18">
        <v>0</v>
      </c>
      <c r="H53" s="18">
        <v>0</v>
      </c>
      <c r="I53" s="18"/>
      <c r="J53" s="18">
        <f t="shared" si="1"/>
        <v>0</v>
      </c>
      <c r="N53" s="9"/>
      <c r="O53" s="9">
        <v>1798</v>
      </c>
      <c r="P53" s="9" t="s">
        <v>97</v>
      </c>
      <c r="Q53" s="9">
        <v>695.62</v>
      </c>
      <c r="V53" s="1">
        <v>2176</v>
      </c>
      <c r="W53" s="1">
        <v>34.58</v>
      </c>
      <c r="Z53" s="1" t="s">
        <v>22</v>
      </c>
      <c r="AB53" s="1">
        <v>12.23</v>
      </c>
    </row>
    <row r="54" spans="1:28">
      <c r="A54" s="18"/>
      <c r="B54" s="18">
        <v>4350</v>
      </c>
      <c r="C54" s="18">
        <v>0.011</v>
      </c>
      <c r="D54" s="18">
        <v>0</v>
      </c>
      <c r="E54" s="18">
        <f t="shared" si="7"/>
        <v>0.011</v>
      </c>
      <c r="F54" s="18">
        <v>0</v>
      </c>
      <c r="G54" s="18">
        <v>0</v>
      </c>
      <c r="H54" s="18">
        <v>0</v>
      </c>
      <c r="I54" s="18"/>
      <c r="J54" s="18">
        <f t="shared" si="1"/>
        <v>0</v>
      </c>
      <c r="N54" s="9"/>
      <c r="O54" s="9">
        <v>1837</v>
      </c>
      <c r="P54" s="9" t="s">
        <v>93</v>
      </c>
      <c r="Q54" s="9">
        <v>834.83</v>
      </c>
      <c r="V54" s="1">
        <v>3391</v>
      </c>
      <c r="W54" s="1">
        <v>96.99</v>
      </c>
      <c r="AA54" s="1">
        <v>3081</v>
      </c>
      <c r="AB54" s="1">
        <v>0.44</v>
      </c>
    </row>
    <row r="55" spans="1:28">
      <c r="A55" s="18"/>
      <c r="B55" s="18">
        <v>4480</v>
      </c>
      <c r="C55" s="18">
        <v>126.67</v>
      </c>
      <c r="D55" s="18">
        <v>0</v>
      </c>
      <c r="E55" s="18">
        <f t="shared" si="7"/>
        <v>126.67</v>
      </c>
      <c r="F55" s="18">
        <v>902.22</v>
      </c>
      <c r="G55" s="18">
        <f t="shared" si="2"/>
        <v>14.0398129059431</v>
      </c>
      <c r="H55" s="18" t="s">
        <v>97</v>
      </c>
      <c r="I55" s="18">
        <v>8</v>
      </c>
      <c r="J55" s="18">
        <f t="shared" si="1"/>
        <v>1013.36</v>
      </c>
      <c r="N55" s="9"/>
      <c r="O55" s="9">
        <v>1838</v>
      </c>
      <c r="P55" s="9" t="s">
        <v>93</v>
      </c>
      <c r="Q55" s="9">
        <v>834.83</v>
      </c>
      <c r="V55" s="1">
        <v>4982</v>
      </c>
      <c r="W55" s="1">
        <v>42.35</v>
      </c>
      <c r="AA55" s="1">
        <v>4472</v>
      </c>
      <c r="AB55" s="1">
        <v>8.86</v>
      </c>
    </row>
    <row r="56" spans="1:28">
      <c r="A56" s="18"/>
      <c r="B56" s="18">
        <v>4735</v>
      </c>
      <c r="C56" s="18">
        <v>92.81</v>
      </c>
      <c r="D56" s="18">
        <v>0</v>
      </c>
      <c r="E56" s="18">
        <f t="shared" si="7"/>
        <v>92.81</v>
      </c>
      <c r="F56" s="18">
        <v>902.22</v>
      </c>
      <c r="G56" s="18">
        <f t="shared" si="2"/>
        <v>10.2868479971626</v>
      </c>
      <c r="H56" s="18" t="s">
        <v>97</v>
      </c>
      <c r="I56" s="18">
        <v>8</v>
      </c>
      <c r="J56" s="18">
        <f t="shared" si="1"/>
        <v>742.48</v>
      </c>
      <c r="N56" s="9"/>
      <c r="O56" s="9">
        <v>2767</v>
      </c>
      <c r="P56" s="9" t="s">
        <v>93</v>
      </c>
      <c r="Q56" s="9">
        <v>834.83</v>
      </c>
      <c r="V56" s="1">
        <v>5135</v>
      </c>
      <c r="W56" s="1">
        <v>41.27</v>
      </c>
      <c r="AA56" s="1">
        <v>4649</v>
      </c>
      <c r="AB56" s="1">
        <v>0.87</v>
      </c>
    </row>
    <row r="57" spans="1:28">
      <c r="A57" s="18"/>
      <c r="B57" s="18">
        <v>4997</v>
      </c>
      <c r="C57" s="18">
        <v>137.475</v>
      </c>
      <c r="D57" s="18">
        <v>0</v>
      </c>
      <c r="E57" s="18">
        <f t="shared" si="7"/>
        <v>137.475</v>
      </c>
      <c r="F57" s="18">
        <v>902.22</v>
      </c>
      <c r="G57" s="18">
        <f t="shared" si="2"/>
        <v>15.2374143778679</v>
      </c>
      <c r="H57" s="18" t="s">
        <v>97</v>
      </c>
      <c r="I57" s="18">
        <v>8</v>
      </c>
      <c r="J57" s="18">
        <f t="shared" si="1"/>
        <v>1099.8</v>
      </c>
      <c r="N57" s="9"/>
      <c r="O57" s="9">
        <v>2768</v>
      </c>
      <c r="P57" s="9" t="s">
        <v>97</v>
      </c>
      <c r="Q57" s="9">
        <v>695.62</v>
      </c>
      <c r="U57" s="1" t="s">
        <v>24</v>
      </c>
      <c r="W57" s="1">
        <v>2205.69</v>
      </c>
      <c r="AA57" s="1">
        <v>4654</v>
      </c>
      <c r="AB57" s="1">
        <v>0.29</v>
      </c>
    </row>
    <row r="58" spans="1:28">
      <c r="A58" s="18"/>
      <c r="B58" s="18">
        <v>5009</v>
      </c>
      <c r="C58" s="18">
        <v>120.9</v>
      </c>
      <c r="D58" s="18">
        <v>0</v>
      </c>
      <c r="E58" s="18">
        <f t="shared" si="7"/>
        <v>120.9</v>
      </c>
      <c r="F58" s="18">
        <v>902.22</v>
      </c>
      <c r="G58" s="18">
        <f t="shared" si="2"/>
        <v>13.4002793110328</v>
      </c>
      <c r="H58" s="18" t="s">
        <v>97</v>
      </c>
      <c r="I58" s="18">
        <v>8</v>
      </c>
      <c r="J58" s="18">
        <f t="shared" si="1"/>
        <v>967.2</v>
      </c>
      <c r="N58" s="9"/>
      <c r="O58" s="9">
        <v>3142</v>
      </c>
      <c r="P58" s="9" t="s">
        <v>97</v>
      </c>
      <c r="Q58" s="9">
        <v>695.62</v>
      </c>
      <c r="AA58" s="1">
        <v>4817</v>
      </c>
      <c r="AB58" s="1">
        <v>1.62</v>
      </c>
    </row>
    <row r="59" spans="1:28">
      <c r="A59" s="18"/>
      <c r="B59" s="18">
        <v>5181</v>
      </c>
      <c r="C59" s="18">
        <v>18.915</v>
      </c>
      <c r="D59" s="18">
        <f>VLOOKUP(B59,$AA$5:$AB$1048576,2,FALSE)</f>
        <v>0.14</v>
      </c>
      <c r="E59" s="18">
        <f t="shared" si="7"/>
        <v>18.775</v>
      </c>
      <c r="F59" s="18">
        <v>0</v>
      </c>
      <c r="G59" s="18">
        <v>0</v>
      </c>
      <c r="H59" s="18">
        <v>0</v>
      </c>
      <c r="I59" s="18"/>
      <c r="J59" s="18">
        <f t="shared" si="1"/>
        <v>0</v>
      </c>
      <c r="N59" s="9"/>
      <c r="O59" s="9">
        <v>4220</v>
      </c>
      <c r="P59" s="9" t="s">
        <v>97</v>
      </c>
      <c r="Q59" s="9">
        <v>695.62</v>
      </c>
      <c r="AA59" s="1">
        <v>5289</v>
      </c>
      <c r="AB59" s="1">
        <v>0.15</v>
      </c>
    </row>
    <row r="60" spans="1:28">
      <c r="A60" s="18"/>
      <c r="B60" s="18">
        <v>5239</v>
      </c>
      <c r="C60" s="18">
        <v>88.95</v>
      </c>
      <c r="D60" s="18">
        <v>0</v>
      </c>
      <c r="E60" s="18">
        <f t="shared" ref="E60:E67" si="8">C60-D60</f>
        <v>88.95</v>
      </c>
      <c r="F60" s="18">
        <v>902.22</v>
      </c>
      <c r="G60" s="18">
        <f t="shared" si="2"/>
        <v>9.85901443107003</v>
      </c>
      <c r="H60" s="18" t="s">
        <v>97</v>
      </c>
      <c r="I60" s="18">
        <v>8</v>
      </c>
      <c r="J60" s="18">
        <f t="shared" si="1"/>
        <v>711.6</v>
      </c>
      <c r="N60" s="9"/>
      <c r="O60" s="9">
        <v>4239</v>
      </c>
      <c r="P60" s="9" t="s">
        <v>117</v>
      </c>
      <c r="Q60" s="9">
        <v>556.63</v>
      </c>
      <c r="Z60" s="1" t="s">
        <v>23</v>
      </c>
      <c r="AB60" s="1">
        <v>37.82</v>
      </c>
    </row>
    <row r="61" spans="1:28">
      <c r="A61" s="18"/>
      <c r="B61" s="18">
        <v>5266</v>
      </c>
      <c r="C61" s="18">
        <v>76.943</v>
      </c>
      <c r="D61" s="18">
        <v>0</v>
      </c>
      <c r="E61" s="18">
        <f t="shared" si="8"/>
        <v>76.943</v>
      </c>
      <c r="F61" s="18">
        <v>902.22</v>
      </c>
      <c r="G61" s="18">
        <f t="shared" si="2"/>
        <v>8.52818603001485</v>
      </c>
      <c r="H61" s="18" t="s">
        <v>97</v>
      </c>
      <c r="I61" s="18">
        <v>3</v>
      </c>
      <c r="J61" s="18">
        <f t="shared" si="1"/>
        <v>230.829</v>
      </c>
      <c r="N61" s="9"/>
      <c r="O61" s="9">
        <v>4401</v>
      </c>
      <c r="P61" s="9" t="s">
        <v>97</v>
      </c>
      <c r="Q61" s="9">
        <v>695.62</v>
      </c>
      <c r="AA61" s="1">
        <v>5240</v>
      </c>
      <c r="AB61" s="1">
        <v>34.76</v>
      </c>
    </row>
    <row r="62" spans="1:28">
      <c r="A62" s="18"/>
      <c r="B62" s="18">
        <v>5281</v>
      </c>
      <c r="C62" s="18">
        <v>159.1</v>
      </c>
      <c r="D62" s="18">
        <v>0</v>
      </c>
      <c r="E62" s="18">
        <f t="shared" si="8"/>
        <v>159.1</v>
      </c>
      <c r="F62" s="18">
        <v>721.94</v>
      </c>
      <c r="G62" s="18">
        <f t="shared" si="2"/>
        <v>22.0378424799845</v>
      </c>
      <c r="H62" s="18" t="s">
        <v>117</v>
      </c>
      <c r="I62" s="18">
        <v>6</v>
      </c>
      <c r="J62" s="18">
        <f t="shared" si="1"/>
        <v>954.6</v>
      </c>
      <c r="N62" s="9"/>
      <c r="O62" s="9">
        <v>4625</v>
      </c>
      <c r="P62" s="9" t="s">
        <v>97</v>
      </c>
      <c r="Q62" s="9">
        <v>695.62</v>
      </c>
      <c r="AA62" s="1">
        <v>5255</v>
      </c>
      <c r="AB62" s="1">
        <v>3.06</v>
      </c>
    </row>
    <row r="63" spans="1:28">
      <c r="A63" s="18"/>
      <c r="B63" s="18">
        <v>5308</v>
      </c>
      <c r="C63" s="18">
        <v>72.515</v>
      </c>
      <c r="D63" s="18">
        <v>0</v>
      </c>
      <c r="E63" s="18">
        <f t="shared" si="8"/>
        <v>72.515</v>
      </c>
      <c r="F63" s="18">
        <v>902.22</v>
      </c>
      <c r="G63" s="18">
        <f t="shared" si="2"/>
        <v>8.0373966438341</v>
      </c>
      <c r="H63" s="18" t="s">
        <v>97</v>
      </c>
      <c r="I63" s="18">
        <v>3</v>
      </c>
      <c r="J63" s="18">
        <f t="shared" si="1"/>
        <v>217.545</v>
      </c>
      <c r="N63" s="9"/>
      <c r="O63" s="9">
        <v>4682</v>
      </c>
      <c r="P63" s="9" t="s">
        <v>97</v>
      </c>
      <c r="Q63" s="9">
        <v>695.62</v>
      </c>
      <c r="Z63" s="1" t="s">
        <v>24</v>
      </c>
      <c r="AB63" s="1">
        <v>463.835</v>
      </c>
    </row>
    <row r="64" spans="1:17">
      <c r="A64" s="18"/>
      <c r="B64" s="18">
        <v>5324</v>
      </c>
      <c r="C64" s="18">
        <v>23.89</v>
      </c>
      <c r="D64" s="18">
        <v>0</v>
      </c>
      <c r="E64" s="18">
        <f t="shared" si="8"/>
        <v>23.89</v>
      </c>
      <c r="F64" s="18">
        <v>902.22</v>
      </c>
      <c r="G64" s="18">
        <f t="shared" si="2"/>
        <v>2.64791292589391</v>
      </c>
      <c r="H64" s="18" t="s">
        <v>97</v>
      </c>
      <c r="I64" s="18">
        <v>3</v>
      </c>
      <c r="J64" s="18">
        <f t="shared" si="1"/>
        <v>71.67</v>
      </c>
      <c r="N64" s="9"/>
      <c r="O64" s="9">
        <v>4684</v>
      </c>
      <c r="P64" s="9" t="s">
        <v>97</v>
      </c>
      <c r="Q64" s="9">
        <v>695.62</v>
      </c>
    </row>
    <row r="65" spans="1:17">
      <c r="A65" s="18"/>
      <c r="B65" s="18">
        <v>5328</v>
      </c>
      <c r="C65" s="18">
        <v>92.65</v>
      </c>
      <c r="D65" s="18">
        <v>0</v>
      </c>
      <c r="E65" s="18">
        <f t="shared" si="8"/>
        <v>92.65</v>
      </c>
      <c r="F65" s="18">
        <v>902.22</v>
      </c>
      <c r="G65" s="18">
        <f t="shared" si="2"/>
        <v>10.2691139633349</v>
      </c>
      <c r="H65" s="18" t="s">
        <v>97</v>
      </c>
      <c r="I65" s="18">
        <v>8</v>
      </c>
      <c r="J65" s="18">
        <f t="shared" si="1"/>
        <v>741.2</v>
      </c>
      <c r="N65" s="9"/>
      <c r="O65" s="9">
        <v>4685</v>
      </c>
      <c r="P65" s="9" t="s">
        <v>97</v>
      </c>
      <c r="Q65" s="9">
        <v>695.62</v>
      </c>
    </row>
    <row r="66" spans="1:17">
      <c r="A66" s="18"/>
      <c r="B66" s="18">
        <v>5475</v>
      </c>
      <c r="C66" s="18">
        <v>19.03</v>
      </c>
      <c r="D66" s="18">
        <v>0</v>
      </c>
      <c r="E66" s="18">
        <f t="shared" si="8"/>
        <v>19.03</v>
      </c>
      <c r="F66" s="18">
        <v>0</v>
      </c>
      <c r="G66" s="18">
        <v>0</v>
      </c>
      <c r="H66" s="18">
        <v>0</v>
      </c>
      <c r="I66" s="18"/>
      <c r="J66" s="18">
        <f t="shared" si="1"/>
        <v>0</v>
      </c>
      <c r="N66" s="9"/>
      <c r="O66" s="9">
        <v>4686</v>
      </c>
      <c r="P66" s="9" t="s">
        <v>97</v>
      </c>
      <c r="Q66" s="9">
        <v>695.62</v>
      </c>
    </row>
    <row r="67" spans="1:17">
      <c r="A67" s="18" t="s">
        <v>15</v>
      </c>
      <c r="B67" s="18"/>
      <c r="C67" s="18">
        <v>83.308</v>
      </c>
      <c r="D67" s="18">
        <f>VLOOKUP(B67,$AA$5:$AB$1048576,2,FALSE)</f>
        <v>0.25</v>
      </c>
      <c r="E67" s="18">
        <f t="shared" si="8"/>
        <v>83.058</v>
      </c>
      <c r="F67" s="18"/>
      <c r="G67" s="18"/>
      <c r="H67" s="18"/>
      <c r="I67" s="18"/>
      <c r="J67" s="18">
        <f t="shared" si="1"/>
        <v>0</v>
      </c>
      <c r="N67" s="9"/>
      <c r="O67" s="9">
        <v>5043</v>
      </c>
      <c r="P67" s="9" t="s">
        <v>97</v>
      </c>
      <c r="Q67" s="9">
        <v>695.62</v>
      </c>
    </row>
    <row r="68" spans="1:17">
      <c r="A68" s="18"/>
      <c r="B68" s="18">
        <v>5283</v>
      </c>
      <c r="C68" s="18">
        <v>0.74</v>
      </c>
      <c r="D68" s="18">
        <v>0</v>
      </c>
      <c r="E68" s="18">
        <f t="shared" ref="E68:E81" si="9">C68-D68</f>
        <v>0.74</v>
      </c>
      <c r="F68" s="18">
        <v>0</v>
      </c>
      <c r="G68" s="18">
        <v>0</v>
      </c>
      <c r="H68" s="18">
        <v>0</v>
      </c>
      <c r="I68" s="18"/>
      <c r="J68" s="18">
        <f t="shared" si="1"/>
        <v>0</v>
      </c>
      <c r="N68" s="9"/>
      <c r="O68" s="9">
        <v>5049</v>
      </c>
      <c r="P68" s="9" t="s">
        <v>97</v>
      </c>
      <c r="Q68" s="9">
        <v>695.62</v>
      </c>
    </row>
    <row r="69" spans="1:17">
      <c r="A69" s="18"/>
      <c r="B69" s="18">
        <v>5361</v>
      </c>
      <c r="C69" s="18">
        <v>1.49</v>
      </c>
      <c r="D69" s="18">
        <v>0</v>
      </c>
      <c r="E69" s="18">
        <f t="shared" si="9"/>
        <v>1.49</v>
      </c>
      <c r="F69" s="18">
        <v>0</v>
      </c>
      <c r="G69" s="18">
        <v>0</v>
      </c>
      <c r="H69" s="18">
        <v>0</v>
      </c>
      <c r="I69" s="18"/>
      <c r="J69" s="18">
        <f t="shared" si="1"/>
        <v>0</v>
      </c>
      <c r="N69" s="9"/>
      <c r="O69" s="9">
        <v>5241</v>
      </c>
      <c r="P69" s="9" t="s">
        <v>97</v>
      </c>
      <c r="Q69" s="9">
        <v>695.62</v>
      </c>
    </row>
    <row r="70" spans="1:17">
      <c r="A70" s="18"/>
      <c r="B70" s="18">
        <v>5362</v>
      </c>
      <c r="C70" s="18">
        <v>10.21</v>
      </c>
      <c r="D70" s="18">
        <f>VLOOKUP(B70,$AA$5:$AB$1048576,2,FALSE)</f>
        <v>5.3</v>
      </c>
      <c r="E70" s="18">
        <f t="shared" si="9"/>
        <v>4.91</v>
      </c>
      <c r="F70" s="18">
        <v>0</v>
      </c>
      <c r="G70" s="18">
        <v>0</v>
      </c>
      <c r="H70" s="18">
        <v>0</v>
      </c>
      <c r="I70" s="18"/>
      <c r="J70" s="18">
        <f t="shared" ref="J70:J133" si="10">E70*I70</f>
        <v>0</v>
      </c>
      <c r="N70" s="9"/>
      <c r="O70" s="9">
        <v>5276</v>
      </c>
      <c r="P70" s="9" t="s">
        <v>117</v>
      </c>
      <c r="Q70" s="9">
        <v>556.63</v>
      </c>
    </row>
    <row r="71" spans="1:17">
      <c r="A71" s="18"/>
      <c r="B71" s="18">
        <v>5363</v>
      </c>
      <c r="C71" s="18">
        <v>4.84</v>
      </c>
      <c r="D71" s="18">
        <v>0</v>
      </c>
      <c r="E71" s="18">
        <f t="shared" si="9"/>
        <v>4.84</v>
      </c>
      <c r="F71" s="18">
        <v>0</v>
      </c>
      <c r="G71" s="18">
        <v>0</v>
      </c>
      <c r="H71" s="18">
        <v>0</v>
      </c>
      <c r="I71" s="18"/>
      <c r="J71" s="18">
        <f t="shared" si="10"/>
        <v>0</v>
      </c>
      <c r="N71" s="9"/>
      <c r="O71" s="9">
        <v>5337</v>
      </c>
      <c r="P71" s="9" t="s">
        <v>97</v>
      </c>
      <c r="Q71" s="9">
        <v>695.62</v>
      </c>
    </row>
    <row r="72" spans="1:17">
      <c r="A72" s="18"/>
      <c r="B72" s="18">
        <v>5365</v>
      </c>
      <c r="C72" s="18">
        <v>28.61</v>
      </c>
      <c r="D72" s="18">
        <v>0</v>
      </c>
      <c r="E72" s="18">
        <f t="shared" si="9"/>
        <v>28.61</v>
      </c>
      <c r="F72" s="18">
        <v>0</v>
      </c>
      <c r="G72" s="18">
        <v>0</v>
      </c>
      <c r="H72" s="18">
        <v>0</v>
      </c>
      <c r="I72" s="18"/>
      <c r="J72" s="18">
        <f t="shared" si="10"/>
        <v>0</v>
      </c>
      <c r="N72" s="9"/>
      <c r="O72" s="9">
        <v>5340</v>
      </c>
      <c r="P72" s="9" t="s">
        <v>97</v>
      </c>
      <c r="Q72" s="9">
        <v>695.62</v>
      </c>
    </row>
    <row r="73" spans="1:17">
      <c r="A73" s="18"/>
      <c r="B73" s="18">
        <v>5367</v>
      </c>
      <c r="C73" s="18">
        <v>6.81</v>
      </c>
      <c r="D73" s="18">
        <v>0</v>
      </c>
      <c r="E73" s="18">
        <f t="shared" si="9"/>
        <v>6.81</v>
      </c>
      <c r="F73" s="18">
        <v>0</v>
      </c>
      <c r="G73" s="18">
        <v>0</v>
      </c>
      <c r="H73" s="18">
        <v>0</v>
      </c>
      <c r="I73" s="18"/>
      <c r="J73" s="18">
        <f t="shared" si="10"/>
        <v>0</v>
      </c>
      <c r="N73" s="9"/>
      <c r="O73" s="9">
        <v>5342</v>
      </c>
      <c r="P73" s="9" t="s">
        <v>97</v>
      </c>
      <c r="Q73" s="9">
        <v>695.62</v>
      </c>
    </row>
    <row r="74" spans="1:17">
      <c r="A74" s="18"/>
      <c r="B74" s="18">
        <v>5369</v>
      </c>
      <c r="C74" s="18">
        <v>6.23</v>
      </c>
      <c r="D74" s="18">
        <v>0</v>
      </c>
      <c r="E74" s="18">
        <f t="shared" si="9"/>
        <v>6.23</v>
      </c>
      <c r="F74" s="18">
        <v>0</v>
      </c>
      <c r="G74" s="18">
        <v>0</v>
      </c>
      <c r="H74" s="18">
        <v>0</v>
      </c>
      <c r="I74" s="18"/>
      <c r="J74" s="18">
        <f t="shared" si="10"/>
        <v>0</v>
      </c>
      <c r="N74" s="9" t="s">
        <v>17</v>
      </c>
      <c r="O74" s="9">
        <v>2789</v>
      </c>
      <c r="P74" s="9" t="s">
        <v>93</v>
      </c>
      <c r="Q74" s="9">
        <v>725.86</v>
      </c>
    </row>
    <row r="75" spans="1:17">
      <c r="A75" s="18"/>
      <c r="B75" s="18">
        <v>5371</v>
      </c>
      <c r="C75" s="18">
        <v>4.048</v>
      </c>
      <c r="D75" s="18">
        <v>0</v>
      </c>
      <c r="E75" s="18">
        <f t="shared" si="9"/>
        <v>4.048</v>
      </c>
      <c r="F75" s="18">
        <v>0</v>
      </c>
      <c r="G75" s="18">
        <v>0</v>
      </c>
      <c r="H75" s="18">
        <v>0</v>
      </c>
      <c r="I75" s="18"/>
      <c r="J75" s="18">
        <f t="shared" si="10"/>
        <v>0</v>
      </c>
      <c r="N75" s="9"/>
      <c r="O75" s="9">
        <v>3618</v>
      </c>
      <c r="P75" s="9" t="s">
        <v>97</v>
      </c>
      <c r="Q75" s="9">
        <v>604.82</v>
      </c>
    </row>
    <row r="76" spans="1:17">
      <c r="A76" s="18"/>
      <c r="B76" s="18">
        <v>5373</v>
      </c>
      <c r="C76" s="18">
        <v>1.05</v>
      </c>
      <c r="D76" s="18">
        <v>0</v>
      </c>
      <c r="E76" s="18">
        <f t="shared" si="9"/>
        <v>1.05</v>
      </c>
      <c r="F76" s="18">
        <v>0</v>
      </c>
      <c r="G76" s="18">
        <v>0</v>
      </c>
      <c r="H76" s="18">
        <v>0</v>
      </c>
      <c r="I76" s="18"/>
      <c r="J76" s="18">
        <f t="shared" si="10"/>
        <v>0</v>
      </c>
      <c r="N76" s="9"/>
      <c r="O76" s="9">
        <v>3632</v>
      </c>
      <c r="P76" s="9" t="s">
        <v>93</v>
      </c>
      <c r="Q76" s="9">
        <v>725.86</v>
      </c>
    </row>
    <row r="77" spans="1:17">
      <c r="A77" s="18"/>
      <c r="B77" s="18">
        <v>5375</v>
      </c>
      <c r="C77" s="18">
        <v>2</v>
      </c>
      <c r="D77" s="18">
        <v>0</v>
      </c>
      <c r="E77" s="18">
        <f t="shared" si="9"/>
        <v>2</v>
      </c>
      <c r="F77" s="18">
        <v>0</v>
      </c>
      <c r="G77" s="18">
        <v>0</v>
      </c>
      <c r="H77" s="18">
        <v>0</v>
      </c>
      <c r="I77" s="18"/>
      <c r="J77" s="18">
        <f t="shared" si="10"/>
        <v>0</v>
      </c>
      <c r="N77" s="9"/>
      <c r="O77" s="9">
        <v>3633</v>
      </c>
      <c r="P77" s="9" t="s">
        <v>97</v>
      </c>
      <c r="Q77" s="9">
        <v>604.82</v>
      </c>
    </row>
    <row r="78" spans="1:17">
      <c r="A78" s="18"/>
      <c r="B78" s="18">
        <v>5390</v>
      </c>
      <c r="C78" s="18">
        <v>5.35</v>
      </c>
      <c r="D78" s="18">
        <v>0</v>
      </c>
      <c r="E78" s="18">
        <f t="shared" si="9"/>
        <v>5.35</v>
      </c>
      <c r="F78" s="18">
        <v>0</v>
      </c>
      <c r="G78" s="18">
        <v>0</v>
      </c>
      <c r="H78" s="18">
        <v>0</v>
      </c>
      <c r="I78" s="18"/>
      <c r="J78" s="18">
        <f t="shared" si="10"/>
        <v>0</v>
      </c>
      <c r="N78" s="9"/>
      <c r="O78" s="9">
        <v>3634</v>
      </c>
      <c r="P78" s="9" t="s">
        <v>97</v>
      </c>
      <c r="Q78" s="9">
        <v>604.82</v>
      </c>
    </row>
    <row r="79" spans="1:17">
      <c r="A79" s="18"/>
      <c r="B79" s="18">
        <v>5393</v>
      </c>
      <c r="C79" s="18">
        <v>5.39</v>
      </c>
      <c r="D79" s="18">
        <v>0</v>
      </c>
      <c r="E79" s="18">
        <f t="shared" si="9"/>
        <v>5.39</v>
      </c>
      <c r="F79" s="18">
        <v>0</v>
      </c>
      <c r="G79" s="18">
        <v>0</v>
      </c>
      <c r="H79" s="18">
        <v>0</v>
      </c>
      <c r="I79" s="18"/>
      <c r="J79" s="18">
        <f t="shared" si="10"/>
        <v>0</v>
      </c>
      <c r="N79" s="9"/>
      <c r="O79" s="9">
        <v>3636</v>
      </c>
      <c r="P79" s="9" t="s">
        <v>97</v>
      </c>
      <c r="Q79" s="9">
        <v>604.82</v>
      </c>
    </row>
    <row r="80" spans="1:17">
      <c r="A80" s="18"/>
      <c r="B80" s="18">
        <v>5394</v>
      </c>
      <c r="C80" s="18">
        <v>6.54</v>
      </c>
      <c r="D80" s="18">
        <v>0</v>
      </c>
      <c r="E80" s="18">
        <f t="shared" si="9"/>
        <v>6.54</v>
      </c>
      <c r="F80" s="18">
        <v>0</v>
      </c>
      <c r="G80" s="18">
        <v>0</v>
      </c>
      <c r="H80" s="18">
        <v>0</v>
      </c>
      <c r="I80" s="18"/>
      <c r="J80" s="18">
        <f t="shared" si="10"/>
        <v>0</v>
      </c>
      <c r="N80" s="9"/>
      <c r="O80" s="9">
        <v>3652</v>
      </c>
      <c r="P80" s="9" t="s">
        <v>97</v>
      </c>
      <c r="Q80" s="9">
        <v>604.82</v>
      </c>
    </row>
    <row r="81" spans="1:17">
      <c r="A81" s="18" t="s">
        <v>16</v>
      </c>
      <c r="B81" s="18"/>
      <c r="C81" s="18">
        <v>2639.806</v>
      </c>
      <c r="D81" s="18">
        <f>VLOOKUP(B81,$AA$5:$AB$1048576,2,FALSE)</f>
        <v>0.25</v>
      </c>
      <c r="E81" s="18">
        <f t="shared" si="9"/>
        <v>2639.556</v>
      </c>
      <c r="F81" s="18"/>
      <c r="G81" s="18"/>
      <c r="H81" s="18"/>
      <c r="I81" s="18"/>
      <c r="J81" s="18">
        <f t="shared" si="10"/>
        <v>0</v>
      </c>
      <c r="N81" s="9"/>
      <c r="O81" s="9">
        <v>3662</v>
      </c>
      <c r="P81" s="9" t="s">
        <v>97</v>
      </c>
      <c r="Q81" s="9">
        <v>604.82</v>
      </c>
    </row>
    <row r="82" spans="1:17">
      <c r="A82" s="18"/>
      <c r="B82" s="18">
        <v>1541</v>
      </c>
      <c r="C82" s="18">
        <v>55.07</v>
      </c>
      <c r="D82" s="18">
        <v>0</v>
      </c>
      <c r="E82" s="18">
        <f t="shared" ref="E82:E98" si="11">C82-D82</f>
        <v>55.07</v>
      </c>
      <c r="F82" s="18">
        <v>556.63</v>
      </c>
      <c r="G82" s="18">
        <f t="shared" ref="G69:G132" si="12">C82/F82%</f>
        <v>9.89346603668505</v>
      </c>
      <c r="H82" s="18" t="s">
        <v>117</v>
      </c>
      <c r="I82" s="18">
        <v>6</v>
      </c>
      <c r="J82" s="18">
        <f t="shared" si="10"/>
        <v>330.42</v>
      </c>
      <c r="N82" s="9"/>
      <c r="O82" s="9">
        <v>4409</v>
      </c>
      <c r="P82" s="9" t="s">
        <v>97</v>
      </c>
      <c r="Q82" s="9">
        <v>604.82</v>
      </c>
    </row>
    <row r="83" spans="1:17">
      <c r="A83" s="18"/>
      <c r="B83" s="18">
        <v>1551</v>
      </c>
      <c r="C83" s="18">
        <v>0.03</v>
      </c>
      <c r="D83" s="18">
        <v>0</v>
      </c>
      <c r="E83" s="18">
        <f t="shared" si="11"/>
        <v>0.03</v>
      </c>
      <c r="F83" s="18">
        <v>0</v>
      </c>
      <c r="G83" s="18">
        <v>0</v>
      </c>
      <c r="H83" s="18">
        <v>0</v>
      </c>
      <c r="I83" s="18"/>
      <c r="J83" s="18">
        <f t="shared" si="10"/>
        <v>0</v>
      </c>
      <c r="N83" s="9"/>
      <c r="O83" s="9">
        <v>4487</v>
      </c>
      <c r="P83" s="9" t="s">
        <v>93</v>
      </c>
      <c r="Q83" s="9">
        <v>725.86</v>
      </c>
    </row>
    <row r="84" spans="1:17">
      <c r="A84" s="18"/>
      <c r="B84" s="18">
        <v>1613</v>
      </c>
      <c r="C84" s="18">
        <v>62.293</v>
      </c>
      <c r="D84" s="18">
        <v>0</v>
      </c>
      <c r="E84" s="18">
        <f t="shared" si="11"/>
        <v>62.293</v>
      </c>
      <c r="F84" s="18">
        <v>695.62</v>
      </c>
      <c r="G84" s="18">
        <f t="shared" si="12"/>
        <v>8.95503292027256</v>
      </c>
      <c r="H84" s="18" t="s">
        <v>97</v>
      </c>
      <c r="I84" s="18">
        <v>3</v>
      </c>
      <c r="J84" s="18">
        <f t="shared" si="10"/>
        <v>186.879</v>
      </c>
      <c r="N84" s="9"/>
      <c r="O84" s="9">
        <v>4656</v>
      </c>
      <c r="P84" s="9" t="s">
        <v>97</v>
      </c>
      <c r="Q84" s="9">
        <v>604.82</v>
      </c>
    </row>
    <row r="85" spans="1:17">
      <c r="A85" s="18"/>
      <c r="B85" s="18">
        <v>1798</v>
      </c>
      <c r="C85" s="18">
        <v>49.4</v>
      </c>
      <c r="D85" s="18">
        <v>0</v>
      </c>
      <c r="E85" s="18">
        <f t="shared" si="11"/>
        <v>49.4</v>
      </c>
      <c r="F85" s="18">
        <v>695.62</v>
      </c>
      <c r="G85" s="18">
        <f t="shared" si="12"/>
        <v>7.10157844800322</v>
      </c>
      <c r="H85" s="18" t="s">
        <v>97</v>
      </c>
      <c r="I85" s="18">
        <v>3</v>
      </c>
      <c r="J85" s="18">
        <f t="shared" si="10"/>
        <v>148.2</v>
      </c>
      <c r="N85" s="9"/>
      <c r="O85" s="9">
        <v>4730</v>
      </c>
      <c r="P85" s="9" t="s">
        <v>97</v>
      </c>
      <c r="Q85" s="9">
        <v>604.82</v>
      </c>
    </row>
    <row r="86" spans="1:17">
      <c r="A86" s="18"/>
      <c r="B86" s="18">
        <v>1837</v>
      </c>
      <c r="C86" s="18">
        <v>54.4</v>
      </c>
      <c r="D86" s="18">
        <v>0</v>
      </c>
      <c r="E86" s="18">
        <f t="shared" si="11"/>
        <v>54.4</v>
      </c>
      <c r="F86" s="18">
        <v>834.83</v>
      </c>
      <c r="G86" s="18">
        <f t="shared" si="12"/>
        <v>6.516296731071</v>
      </c>
      <c r="H86" s="18" t="s">
        <v>93</v>
      </c>
      <c r="I86" s="18">
        <v>4</v>
      </c>
      <c r="J86" s="18">
        <f t="shared" si="10"/>
        <v>217.6</v>
      </c>
      <c r="N86" s="9"/>
      <c r="O86" s="9">
        <v>4889</v>
      </c>
      <c r="P86" s="9" t="s">
        <v>97</v>
      </c>
      <c r="Q86" s="9">
        <v>604.82</v>
      </c>
    </row>
    <row r="87" spans="1:17">
      <c r="A87" s="18"/>
      <c r="B87" s="18">
        <v>1838</v>
      </c>
      <c r="C87" s="18">
        <v>226.288</v>
      </c>
      <c r="D87" s="18">
        <v>0</v>
      </c>
      <c r="E87" s="18">
        <f t="shared" si="11"/>
        <v>226.288</v>
      </c>
      <c r="F87" s="18">
        <v>834.83</v>
      </c>
      <c r="G87" s="18">
        <f t="shared" si="12"/>
        <v>27.1058778433933</v>
      </c>
      <c r="H87" s="18" t="s">
        <v>93</v>
      </c>
      <c r="I87" s="18">
        <v>10</v>
      </c>
      <c r="J87" s="18">
        <f t="shared" si="10"/>
        <v>2262.88</v>
      </c>
      <c r="N87" s="9"/>
      <c r="O87" s="9">
        <v>4890</v>
      </c>
      <c r="P87" s="9" t="s">
        <v>93</v>
      </c>
      <c r="Q87" s="9">
        <v>725.86</v>
      </c>
    </row>
    <row r="88" spans="1:17">
      <c r="A88" s="18"/>
      <c r="B88" s="18">
        <v>2177</v>
      </c>
      <c r="C88" s="18">
        <v>0.06</v>
      </c>
      <c r="D88" s="18">
        <v>0</v>
      </c>
      <c r="E88" s="18">
        <f t="shared" si="11"/>
        <v>0.06</v>
      </c>
      <c r="F88" s="18">
        <v>0</v>
      </c>
      <c r="G88" s="18">
        <v>0</v>
      </c>
      <c r="H88" s="18">
        <v>0</v>
      </c>
      <c r="I88" s="18"/>
      <c r="J88" s="18">
        <f t="shared" si="10"/>
        <v>0</v>
      </c>
      <c r="N88" s="9"/>
      <c r="O88" s="9">
        <v>4973</v>
      </c>
      <c r="P88" s="9" t="s">
        <v>97</v>
      </c>
      <c r="Q88" s="9">
        <v>604.82</v>
      </c>
    </row>
    <row r="89" spans="1:17">
      <c r="A89" s="18"/>
      <c r="B89" s="18">
        <v>2767</v>
      </c>
      <c r="C89" s="18">
        <v>176.79</v>
      </c>
      <c r="D89" s="18">
        <v>0</v>
      </c>
      <c r="E89" s="18">
        <f t="shared" si="11"/>
        <v>176.79</v>
      </c>
      <c r="F89" s="18">
        <v>834.83</v>
      </c>
      <c r="G89" s="18">
        <f t="shared" si="12"/>
        <v>21.1767665273169</v>
      </c>
      <c r="H89" s="18" t="s">
        <v>93</v>
      </c>
      <c r="I89" s="18">
        <v>10</v>
      </c>
      <c r="J89" s="18">
        <f t="shared" si="10"/>
        <v>1767.9</v>
      </c>
      <c r="N89" s="9"/>
      <c r="O89" s="9">
        <v>5166</v>
      </c>
      <c r="P89" s="9" t="s">
        <v>93</v>
      </c>
      <c r="Q89" s="9">
        <v>725.86</v>
      </c>
    </row>
    <row r="90" spans="1:17">
      <c r="A90" s="18"/>
      <c r="B90" s="18">
        <v>2768</v>
      </c>
      <c r="C90" s="18">
        <v>116.26</v>
      </c>
      <c r="D90" s="18">
        <v>0</v>
      </c>
      <c r="E90" s="18">
        <f t="shared" si="11"/>
        <v>116.26</v>
      </c>
      <c r="F90" s="18">
        <v>695.62</v>
      </c>
      <c r="G90" s="18">
        <f t="shared" si="12"/>
        <v>16.7131479830942</v>
      </c>
      <c r="H90" s="18" t="s">
        <v>97</v>
      </c>
      <c r="I90" s="18">
        <v>8</v>
      </c>
      <c r="J90" s="18">
        <f t="shared" si="10"/>
        <v>930.08</v>
      </c>
      <c r="N90" s="9"/>
      <c r="O90" s="9">
        <v>5167</v>
      </c>
      <c r="P90" s="9" t="s">
        <v>117</v>
      </c>
      <c r="Q90" s="9">
        <v>483.96</v>
      </c>
    </row>
    <row r="91" spans="1:17">
      <c r="A91" s="18"/>
      <c r="B91" s="18">
        <v>3142</v>
      </c>
      <c r="C91" s="18">
        <v>59.42</v>
      </c>
      <c r="D91" s="18">
        <v>0</v>
      </c>
      <c r="E91" s="18">
        <f t="shared" si="11"/>
        <v>59.42</v>
      </c>
      <c r="F91" s="18">
        <v>695.62</v>
      </c>
      <c r="G91" s="18">
        <f t="shared" si="12"/>
        <v>8.54202006842817</v>
      </c>
      <c r="H91" s="18" t="s">
        <v>97</v>
      </c>
      <c r="I91" s="18">
        <v>3</v>
      </c>
      <c r="J91" s="18">
        <f t="shared" si="10"/>
        <v>178.26</v>
      </c>
      <c r="N91" s="9"/>
      <c r="O91" s="9">
        <v>5183</v>
      </c>
      <c r="P91" s="9" t="s">
        <v>97</v>
      </c>
      <c r="Q91" s="9">
        <v>604.82</v>
      </c>
    </row>
    <row r="92" spans="1:17">
      <c r="A92" s="18"/>
      <c r="B92" s="18">
        <v>4220</v>
      </c>
      <c r="C92" s="18">
        <v>226.04</v>
      </c>
      <c r="D92" s="18">
        <v>0</v>
      </c>
      <c r="E92" s="18">
        <f t="shared" si="11"/>
        <v>226.04</v>
      </c>
      <c r="F92" s="18">
        <v>695.62</v>
      </c>
      <c r="G92" s="18">
        <f t="shared" si="12"/>
        <v>32.4947528823208</v>
      </c>
      <c r="H92" s="18" t="s">
        <v>97</v>
      </c>
      <c r="I92" s="18">
        <v>8</v>
      </c>
      <c r="J92" s="18">
        <f t="shared" si="10"/>
        <v>1808.32</v>
      </c>
      <c r="N92" s="9"/>
      <c r="O92" s="9">
        <v>5346</v>
      </c>
      <c r="P92" s="9" t="s">
        <v>97</v>
      </c>
      <c r="Q92" s="9">
        <v>604.82</v>
      </c>
    </row>
    <row r="93" spans="1:17">
      <c r="A93" s="18"/>
      <c r="B93" s="18">
        <v>4239</v>
      </c>
      <c r="C93" s="18">
        <v>247.77</v>
      </c>
      <c r="D93" s="18">
        <v>0</v>
      </c>
      <c r="E93" s="18">
        <f t="shared" si="11"/>
        <v>247.77</v>
      </c>
      <c r="F93" s="18">
        <v>556.63</v>
      </c>
      <c r="G93" s="18">
        <f t="shared" si="12"/>
        <v>44.5125128002443</v>
      </c>
      <c r="H93" s="18" t="s">
        <v>117</v>
      </c>
      <c r="I93" s="18">
        <v>6</v>
      </c>
      <c r="J93" s="18">
        <f t="shared" si="10"/>
        <v>1486.62</v>
      </c>
      <c r="N93" s="9"/>
      <c r="O93" s="9">
        <v>5347</v>
      </c>
      <c r="P93" s="9" t="s">
        <v>97</v>
      </c>
      <c r="Q93" s="9">
        <v>604.82</v>
      </c>
    </row>
    <row r="94" spans="1:17">
      <c r="A94" s="18"/>
      <c r="B94" s="18">
        <v>4241</v>
      </c>
      <c r="C94" s="18">
        <v>24.16</v>
      </c>
      <c r="D94" s="18">
        <v>0</v>
      </c>
      <c r="E94" s="18">
        <f t="shared" si="11"/>
        <v>24.16</v>
      </c>
      <c r="F94" s="18">
        <v>0</v>
      </c>
      <c r="G94" s="18">
        <v>0</v>
      </c>
      <c r="H94" s="18">
        <v>0</v>
      </c>
      <c r="I94" s="18"/>
      <c r="J94" s="18">
        <f t="shared" si="10"/>
        <v>0</v>
      </c>
      <c r="N94" s="9"/>
      <c r="O94" s="9">
        <v>5348</v>
      </c>
      <c r="P94" s="9" t="s">
        <v>97</v>
      </c>
      <c r="Q94" s="9">
        <v>604.82</v>
      </c>
    </row>
    <row r="95" spans="1:17">
      <c r="A95" s="18"/>
      <c r="B95" s="18">
        <v>4401</v>
      </c>
      <c r="C95" s="18">
        <v>34.72</v>
      </c>
      <c r="D95" s="18">
        <v>0</v>
      </c>
      <c r="E95" s="18">
        <f t="shared" si="11"/>
        <v>34.72</v>
      </c>
      <c r="F95" s="18">
        <v>695.62</v>
      </c>
      <c r="G95" s="18">
        <f t="shared" si="12"/>
        <v>4.99123084442655</v>
      </c>
      <c r="H95" s="18" t="s">
        <v>97</v>
      </c>
      <c r="I95" s="18">
        <v>3</v>
      </c>
      <c r="J95" s="18">
        <f t="shared" si="10"/>
        <v>104.16</v>
      </c>
      <c r="N95" s="9"/>
      <c r="O95" s="9">
        <v>5349</v>
      </c>
      <c r="P95" s="9" t="s">
        <v>97</v>
      </c>
      <c r="Q95" s="9">
        <v>604.82</v>
      </c>
    </row>
    <row r="96" spans="1:17">
      <c r="A96" s="18"/>
      <c r="B96" s="18">
        <v>4625</v>
      </c>
      <c r="C96" s="18">
        <v>72.1</v>
      </c>
      <c r="D96" s="18">
        <v>0</v>
      </c>
      <c r="E96" s="18">
        <f t="shared" si="11"/>
        <v>72.1</v>
      </c>
      <c r="F96" s="18">
        <v>695.62</v>
      </c>
      <c r="G96" s="18">
        <f t="shared" si="12"/>
        <v>10.3648543745148</v>
      </c>
      <c r="H96" s="18" t="s">
        <v>97</v>
      </c>
      <c r="I96" s="18">
        <v>8</v>
      </c>
      <c r="J96" s="18">
        <f t="shared" si="10"/>
        <v>576.8</v>
      </c>
      <c r="N96" s="9"/>
      <c r="O96" s="9">
        <v>5356</v>
      </c>
      <c r="P96" s="9" t="s">
        <v>97</v>
      </c>
      <c r="Q96" s="9">
        <v>604.82</v>
      </c>
    </row>
    <row r="97" spans="1:17">
      <c r="A97" s="18"/>
      <c r="B97" s="18">
        <v>4682</v>
      </c>
      <c r="C97" s="18">
        <v>121.15</v>
      </c>
      <c r="D97" s="18">
        <v>0</v>
      </c>
      <c r="E97" s="18">
        <f t="shared" si="11"/>
        <v>121.15</v>
      </c>
      <c r="F97" s="18">
        <v>695.62</v>
      </c>
      <c r="G97" s="18">
        <f t="shared" si="12"/>
        <v>17.4161179954573</v>
      </c>
      <c r="H97" s="18" t="s">
        <v>97</v>
      </c>
      <c r="I97" s="18">
        <v>8</v>
      </c>
      <c r="J97" s="18">
        <f t="shared" si="10"/>
        <v>969.2</v>
      </c>
      <c r="N97" s="9"/>
      <c r="O97" s="9">
        <v>5357</v>
      </c>
      <c r="P97" s="9" t="s">
        <v>97</v>
      </c>
      <c r="Q97" s="9">
        <v>604.82</v>
      </c>
    </row>
    <row r="98" spans="1:17">
      <c r="A98" s="18"/>
      <c r="B98" s="18">
        <v>4684</v>
      </c>
      <c r="C98" s="18">
        <v>130.375</v>
      </c>
      <c r="D98" s="18">
        <f>VLOOKUP(B98,$AA$5:$AB$1048576,2,FALSE)</f>
        <v>1.47</v>
      </c>
      <c r="E98" s="18">
        <f t="shared" si="11"/>
        <v>128.905</v>
      </c>
      <c r="F98" s="18">
        <v>695.62</v>
      </c>
      <c r="G98" s="18">
        <f t="shared" si="12"/>
        <v>18.74227308013</v>
      </c>
      <c r="H98" s="18" t="s">
        <v>97</v>
      </c>
      <c r="I98" s="18">
        <v>8</v>
      </c>
      <c r="J98" s="18">
        <f t="shared" si="10"/>
        <v>1031.24</v>
      </c>
      <c r="N98" s="9" t="s">
        <v>18</v>
      </c>
      <c r="O98" s="9">
        <v>4858</v>
      </c>
      <c r="P98" s="9" t="s">
        <v>97</v>
      </c>
      <c r="Q98" s="9">
        <v>779.95</v>
      </c>
    </row>
    <row r="99" spans="1:17">
      <c r="A99" s="18"/>
      <c r="B99" s="18">
        <v>4685</v>
      </c>
      <c r="C99" s="18">
        <v>160.41</v>
      </c>
      <c r="D99" s="18">
        <v>0</v>
      </c>
      <c r="E99" s="18">
        <f t="shared" ref="E99:E105" si="13">C99-D99</f>
        <v>160.41</v>
      </c>
      <c r="F99" s="18">
        <v>695.62</v>
      </c>
      <c r="G99" s="18">
        <f t="shared" si="12"/>
        <v>23.0600040251862</v>
      </c>
      <c r="H99" s="18" t="s">
        <v>97</v>
      </c>
      <c r="I99" s="18">
        <v>8</v>
      </c>
      <c r="J99" s="18">
        <f t="shared" si="10"/>
        <v>1283.28</v>
      </c>
      <c r="N99" s="9"/>
      <c r="O99" s="9">
        <v>4906</v>
      </c>
      <c r="P99" s="9" t="s">
        <v>97</v>
      </c>
      <c r="Q99" s="9">
        <v>779.95</v>
      </c>
    </row>
    <row r="100" spans="1:17">
      <c r="A100" s="18"/>
      <c r="B100" s="18">
        <v>4686</v>
      </c>
      <c r="C100" s="18">
        <v>156.69</v>
      </c>
      <c r="D100" s="18">
        <v>0</v>
      </c>
      <c r="E100" s="18">
        <f t="shared" si="13"/>
        <v>156.69</v>
      </c>
      <c r="F100" s="18">
        <v>695.62</v>
      </c>
      <c r="G100" s="18">
        <f t="shared" si="12"/>
        <v>22.5252292918547</v>
      </c>
      <c r="H100" s="18" t="s">
        <v>97</v>
      </c>
      <c r="I100" s="18">
        <v>8</v>
      </c>
      <c r="J100" s="18">
        <f t="shared" si="10"/>
        <v>1253.52</v>
      </c>
      <c r="N100" s="9"/>
      <c r="O100" s="9">
        <v>4948</v>
      </c>
      <c r="P100" s="9" t="s">
        <v>93</v>
      </c>
      <c r="Q100" s="9">
        <v>936.04</v>
      </c>
    </row>
    <row r="101" spans="1:17">
      <c r="A101" s="18"/>
      <c r="B101" s="18">
        <v>5043</v>
      </c>
      <c r="C101" s="18">
        <v>111.32</v>
      </c>
      <c r="D101" s="18">
        <v>0</v>
      </c>
      <c r="E101" s="18">
        <f t="shared" si="13"/>
        <v>111.32</v>
      </c>
      <c r="F101" s="18">
        <v>695.62</v>
      </c>
      <c r="G101" s="18">
        <f t="shared" si="12"/>
        <v>16.0029901382939</v>
      </c>
      <c r="H101" s="18" t="s">
        <v>97</v>
      </c>
      <c r="I101" s="18">
        <v>8</v>
      </c>
      <c r="J101" s="18">
        <f t="shared" si="10"/>
        <v>890.56</v>
      </c>
      <c r="N101" s="9"/>
      <c r="O101" s="9">
        <v>5001</v>
      </c>
      <c r="P101" s="9" t="s">
        <v>97</v>
      </c>
      <c r="Q101" s="9">
        <v>779.95</v>
      </c>
    </row>
    <row r="102" spans="1:17">
      <c r="A102" s="18"/>
      <c r="B102" s="18">
        <v>5049</v>
      </c>
      <c r="C102" s="18">
        <v>188.65</v>
      </c>
      <c r="D102" s="18">
        <v>0</v>
      </c>
      <c r="E102" s="18">
        <f t="shared" si="13"/>
        <v>188.65</v>
      </c>
      <c r="F102" s="18">
        <v>695.62</v>
      </c>
      <c r="G102" s="18">
        <f t="shared" si="12"/>
        <v>27.1196917857451</v>
      </c>
      <c r="H102" s="18" t="s">
        <v>97</v>
      </c>
      <c r="I102" s="18">
        <v>8</v>
      </c>
      <c r="J102" s="18">
        <f t="shared" si="10"/>
        <v>1509.2</v>
      </c>
      <c r="N102" s="9"/>
      <c r="O102" s="9">
        <v>5067</v>
      </c>
      <c r="P102" s="9" t="s">
        <v>93</v>
      </c>
      <c r="Q102" s="9">
        <v>936.04</v>
      </c>
    </row>
    <row r="103" spans="1:17">
      <c r="A103" s="18"/>
      <c r="B103" s="18">
        <v>5241</v>
      </c>
      <c r="C103" s="18">
        <v>42.932</v>
      </c>
      <c r="D103" s="18">
        <v>0</v>
      </c>
      <c r="E103" s="18">
        <f t="shared" si="13"/>
        <v>42.932</v>
      </c>
      <c r="F103" s="18">
        <v>695.62</v>
      </c>
      <c r="G103" s="18">
        <f t="shared" si="12"/>
        <v>6.17176044392053</v>
      </c>
      <c r="H103" s="18" t="s">
        <v>97</v>
      </c>
      <c r="I103" s="18">
        <v>3</v>
      </c>
      <c r="J103" s="18">
        <f t="shared" si="10"/>
        <v>128.796</v>
      </c>
      <c r="N103" s="9"/>
      <c r="O103" s="9">
        <v>5300</v>
      </c>
      <c r="P103" s="9" t="s">
        <v>117</v>
      </c>
      <c r="Q103" s="9">
        <v>624.1</v>
      </c>
    </row>
    <row r="104" spans="1:17">
      <c r="A104" s="18"/>
      <c r="B104" s="18">
        <v>5276</v>
      </c>
      <c r="C104" s="18">
        <v>60.21</v>
      </c>
      <c r="D104" s="18">
        <v>0</v>
      </c>
      <c r="E104" s="18">
        <f t="shared" si="13"/>
        <v>60.21</v>
      </c>
      <c r="F104" s="18">
        <v>556.63</v>
      </c>
      <c r="G104" s="18">
        <f t="shared" si="12"/>
        <v>10.8168801537826</v>
      </c>
      <c r="H104" s="18" t="s">
        <v>117</v>
      </c>
      <c r="I104" s="18">
        <v>6</v>
      </c>
      <c r="J104" s="18">
        <f t="shared" si="10"/>
        <v>361.26</v>
      </c>
      <c r="N104" s="9"/>
      <c r="O104" s="9">
        <v>5301</v>
      </c>
      <c r="P104" s="9" t="s">
        <v>117</v>
      </c>
      <c r="Q104" s="9">
        <v>624.1</v>
      </c>
    </row>
    <row r="105" spans="1:17">
      <c r="A105" s="18"/>
      <c r="B105" s="18">
        <v>5337</v>
      </c>
      <c r="C105" s="18">
        <v>42.32</v>
      </c>
      <c r="D105" s="18">
        <f>VLOOKUP(B105,$AA$5:$AB$1048576,2,FALSE)</f>
        <v>3.83</v>
      </c>
      <c r="E105" s="18">
        <f t="shared" si="13"/>
        <v>38.49</v>
      </c>
      <c r="F105" s="18">
        <v>695.62</v>
      </c>
      <c r="G105" s="18">
        <f t="shared" si="12"/>
        <v>6.08378137488859</v>
      </c>
      <c r="H105" s="18" t="s">
        <v>97</v>
      </c>
      <c r="I105" s="18">
        <v>3</v>
      </c>
      <c r="J105" s="18">
        <f t="shared" si="10"/>
        <v>115.47</v>
      </c>
      <c r="N105" s="9"/>
      <c r="O105" s="9">
        <v>5329</v>
      </c>
      <c r="P105" s="9" t="s">
        <v>97</v>
      </c>
      <c r="Q105" s="9">
        <v>779.95</v>
      </c>
    </row>
    <row r="106" spans="1:17">
      <c r="A106" s="18"/>
      <c r="B106" s="18">
        <v>5338</v>
      </c>
      <c r="C106" s="18">
        <v>17.73</v>
      </c>
      <c r="D106" s="18">
        <v>0</v>
      </c>
      <c r="E106" s="18">
        <f t="shared" ref="E106:E110" si="14">C106-D106</f>
        <v>17.73</v>
      </c>
      <c r="F106" s="18">
        <v>0</v>
      </c>
      <c r="G106" s="18">
        <v>0</v>
      </c>
      <c r="H106" s="18">
        <v>0</v>
      </c>
      <c r="I106" s="18"/>
      <c r="J106" s="18">
        <f t="shared" si="10"/>
        <v>0</v>
      </c>
      <c r="N106" s="9"/>
      <c r="O106" s="9">
        <v>5330</v>
      </c>
      <c r="P106" s="9" t="s">
        <v>97</v>
      </c>
      <c r="Q106" s="9">
        <v>779.95</v>
      </c>
    </row>
    <row r="107" spans="1:17">
      <c r="A107" s="18"/>
      <c r="B107" s="18">
        <v>5340</v>
      </c>
      <c r="C107" s="18">
        <v>124.945</v>
      </c>
      <c r="D107" s="18">
        <v>0</v>
      </c>
      <c r="E107" s="18">
        <f t="shared" si="14"/>
        <v>124.945</v>
      </c>
      <c r="F107" s="18">
        <v>695.62</v>
      </c>
      <c r="G107" s="18">
        <f t="shared" si="12"/>
        <v>17.9616744774446</v>
      </c>
      <c r="H107" s="18" t="s">
        <v>97</v>
      </c>
      <c r="I107" s="18">
        <v>8</v>
      </c>
      <c r="J107" s="18">
        <f t="shared" si="10"/>
        <v>999.56</v>
      </c>
      <c r="N107" s="9"/>
      <c r="O107" s="9">
        <v>5331</v>
      </c>
      <c r="P107" s="9" t="s">
        <v>97</v>
      </c>
      <c r="Q107" s="9">
        <v>779.95</v>
      </c>
    </row>
    <row r="108" spans="1:17">
      <c r="A108" s="18"/>
      <c r="B108" s="18">
        <v>5342</v>
      </c>
      <c r="C108" s="18">
        <v>78.173</v>
      </c>
      <c r="D108" s="18">
        <v>0</v>
      </c>
      <c r="E108" s="18">
        <f t="shared" si="14"/>
        <v>78.173</v>
      </c>
      <c r="F108" s="18">
        <v>695.62</v>
      </c>
      <c r="G108" s="18">
        <f t="shared" si="12"/>
        <v>11.2378885023432</v>
      </c>
      <c r="H108" s="18" t="s">
        <v>97</v>
      </c>
      <c r="I108" s="18">
        <v>8</v>
      </c>
      <c r="J108" s="18">
        <f t="shared" si="10"/>
        <v>625.384</v>
      </c>
      <c r="N108" s="9" t="s">
        <v>19</v>
      </c>
      <c r="O108" s="9">
        <v>118</v>
      </c>
      <c r="P108" s="9" t="s">
        <v>97</v>
      </c>
      <c r="Q108" s="9">
        <v>1128.98</v>
      </c>
    </row>
    <row r="109" spans="1:17">
      <c r="A109" s="18"/>
      <c r="B109" s="18">
        <v>5497</v>
      </c>
      <c r="C109" s="18">
        <v>0.1</v>
      </c>
      <c r="D109" s="18">
        <v>0</v>
      </c>
      <c r="E109" s="18">
        <f t="shared" si="14"/>
        <v>0.1</v>
      </c>
      <c r="F109" s="18">
        <v>0</v>
      </c>
      <c r="G109" s="18">
        <v>0</v>
      </c>
      <c r="H109" s="18">
        <v>0</v>
      </c>
      <c r="I109" s="18"/>
      <c r="J109" s="18">
        <f t="shared" si="10"/>
        <v>0</v>
      </c>
      <c r="N109" s="9"/>
      <c r="O109" s="9">
        <v>135</v>
      </c>
      <c r="P109" s="9" t="s">
        <v>93</v>
      </c>
      <c r="Q109" s="9">
        <v>1354.92</v>
      </c>
    </row>
    <row r="110" spans="1:17">
      <c r="A110" s="18" t="s">
        <v>17</v>
      </c>
      <c r="B110" s="18"/>
      <c r="C110" s="18">
        <v>2745.783</v>
      </c>
      <c r="D110" s="18">
        <f>VLOOKUP(B110,$AA$5:$AB$1048576,2,FALSE)</f>
        <v>0.25</v>
      </c>
      <c r="E110" s="18">
        <f t="shared" si="14"/>
        <v>2745.533</v>
      </c>
      <c r="F110" s="18"/>
      <c r="G110" s="18"/>
      <c r="H110" s="18"/>
      <c r="I110" s="18"/>
      <c r="J110" s="18">
        <f t="shared" si="10"/>
        <v>0</v>
      </c>
      <c r="N110" s="9"/>
      <c r="O110" s="9">
        <v>136</v>
      </c>
      <c r="P110" s="9" t="s">
        <v>97</v>
      </c>
      <c r="Q110" s="9">
        <v>1128.98</v>
      </c>
    </row>
    <row r="111" spans="1:17">
      <c r="A111" s="18"/>
      <c r="B111" s="18">
        <v>2789</v>
      </c>
      <c r="C111" s="18">
        <v>202.12</v>
      </c>
      <c r="D111" s="18">
        <v>0</v>
      </c>
      <c r="E111" s="18">
        <f t="shared" ref="E111:E123" si="15">C111-D111</f>
        <v>202.12</v>
      </c>
      <c r="F111" s="18">
        <v>725.86</v>
      </c>
      <c r="G111" s="18">
        <f t="shared" si="12"/>
        <v>27.845590058689</v>
      </c>
      <c r="H111" s="18" t="s">
        <v>93</v>
      </c>
      <c r="I111" s="18">
        <v>10</v>
      </c>
      <c r="J111" s="18">
        <f t="shared" si="10"/>
        <v>2021.2</v>
      </c>
      <c r="N111" s="9"/>
      <c r="O111" s="9">
        <v>144</v>
      </c>
      <c r="P111" s="9" t="s">
        <v>97</v>
      </c>
      <c r="Q111" s="9">
        <v>1128.98</v>
      </c>
    </row>
    <row r="112" spans="1:17">
      <c r="A112" s="18"/>
      <c r="B112" s="18">
        <v>3618</v>
      </c>
      <c r="C112" s="18">
        <v>95.31</v>
      </c>
      <c r="D112" s="18">
        <f>VLOOKUP(B112,$AA$5:$AB$1048576,2,FALSE)</f>
        <v>2.53</v>
      </c>
      <c r="E112" s="18">
        <f t="shared" si="15"/>
        <v>92.78</v>
      </c>
      <c r="F112" s="18">
        <v>604.82</v>
      </c>
      <c r="G112" s="18">
        <f t="shared" si="12"/>
        <v>15.7584074600708</v>
      </c>
      <c r="H112" s="18" t="s">
        <v>97</v>
      </c>
      <c r="I112" s="18">
        <v>8</v>
      </c>
      <c r="J112" s="18">
        <f t="shared" si="10"/>
        <v>742.24</v>
      </c>
      <c r="N112" s="9"/>
      <c r="O112" s="9">
        <v>1152</v>
      </c>
      <c r="P112" s="9" t="s">
        <v>93</v>
      </c>
      <c r="Q112" s="9">
        <v>1354.92</v>
      </c>
    </row>
    <row r="113" spans="1:17">
      <c r="A113" s="18"/>
      <c r="B113" s="18">
        <v>3632</v>
      </c>
      <c r="C113" s="18">
        <v>267.035</v>
      </c>
      <c r="D113" s="18">
        <v>0</v>
      </c>
      <c r="E113" s="18">
        <f t="shared" si="15"/>
        <v>267.035</v>
      </c>
      <c r="F113" s="18">
        <v>725.86</v>
      </c>
      <c r="G113" s="18">
        <f t="shared" si="12"/>
        <v>36.7887746948447</v>
      </c>
      <c r="H113" s="18" t="s">
        <v>93</v>
      </c>
      <c r="I113" s="18">
        <v>10</v>
      </c>
      <c r="J113" s="18">
        <f t="shared" si="10"/>
        <v>2670.35</v>
      </c>
      <c r="N113" s="9"/>
      <c r="O113" s="9">
        <v>2378</v>
      </c>
      <c r="P113" s="9" t="s">
        <v>93</v>
      </c>
      <c r="Q113" s="9">
        <v>1354.92</v>
      </c>
    </row>
    <row r="114" spans="1:17">
      <c r="A114" s="18"/>
      <c r="B114" s="18">
        <v>3633</v>
      </c>
      <c r="C114" s="18">
        <v>56.99</v>
      </c>
      <c r="D114" s="18">
        <f>VLOOKUP(B114,$AA$5:$AB$1048576,2,FALSE)</f>
        <v>3.14</v>
      </c>
      <c r="E114" s="18">
        <f t="shared" si="15"/>
        <v>53.85</v>
      </c>
      <c r="F114" s="18">
        <v>604.82</v>
      </c>
      <c r="G114" s="18">
        <f t="shared" si="12"/>
        <v>9.42263814027314</v>
      </c>
      <c r="H114" s="18" t="s">
        <v>97</v>
      </c>
      <c r="I114" s="18">
        <v>8</v>
      </c>
      <c r="J114" s="18">
        <f t="shared" si="10"/>
        <v>430.8</v>
      </c>
      <c r="N114" s="9"/>
      <c r="O114" s="9">
        <v>4302</v>
      </c>
      <c r="P114" s="9" t="s">
        <v>97</v>
      </c>
      <c r="Q114" s="9">
        <v>1128.98</v>
      </c>
    </row>
    <row r="115" spans="1:17">
      <c r="A115" s="18"/>
      <c r="B115" s="18">
        <v>3634</v>
      </c>
      <c r="C115" s="18">
        <v>127.92</v>
      </c>
      <c r="D115" s="18">
        <v>0</v>
      </c>
      <c r="E115" s="18">
        <f t="shared" si="15"/>
        <v>127.92</v>
      </c>
      <c r="F115" s="18">
        <v>604.82</v>
      </c>
      <c r="G115" s="18">
        <f t="shared" si="12"/>
        <v>21.1500942429152</v>
      </c>
      <c r="H115" s="18" t="s">
        <v>97</v>
      </c>
      <c r="I115" s="18">
        <v>8</v>
      </c>
      <c r="J115" s="18">
        <f t="shared" si="10"/>
        <v>1023.36</v>
      </c>
      <c r="N115" s="9"/>
      <c r="O115" s="9">
        <v>4640</v>
      </c>
      <c r="P115" s="9" t="s">
        <v>97</v>
      </c>
      <c r="Q115" s="9">
        <v>1128.98</v>
      </c>
    </row>
    <row r="116" spans="1:17">
      <c r="A116" s="18"/>
      <c r="B116" s="18">
        <v>3636</v>
      </c>
      <c r="C116" s="18">
        <v>46.97</v>
      </c>
      <c r="D116" s="18">
        <v>0</v>
      </c>
      <c r="E116" s="18">
        <f t="shared" si="15"/>
        <v>46.97</v>
      </c>
      <c r="F116" s="18">
        <v>604.82</v>
      </c>
      <c r="G116" s="18">
        <f t="shared" si="12"/>
        <v>7.76594689329056</v>
      </c>
      <c r="H116" s="18" t="s">
        <v>97</v>
      </c>
      <c r="I116" s="18">
        <v>3</v>
      </c>
      <c r="J116" s="18">
        <f t="shared" si="10"/>
        <v>140.91</v>
      </c>
      <c r="N116" s="9"/>
      <c r="O116" s="9">
        <v>5174</v>
      </c>
      <c r="P116" s="9" t="s">
        <v>97</v>
      </c>
      <c r="Q116" s="9">
        <v>1128.98</v>
      </c>
    </row>
    <row r="117" spans="1:17">
      <c r="A117" s="18"/>
      <c r="B117" s="18">
        <v>3652</v>
      </c>
      <c r="C117" s="18">
        <v>41.45</v>
      </c>
      <c r="D117" s="18">
        <v>0</v>
      </c>
      <c r="E117" s="18">
        <f t="shared" si="15"/>
        <v>41.45</v>
      </c>
      <c r="F117" s="18">
        <v>604.82</v>
      </c>
      <c r="G117" s="18">
        <f t="shared" si="12"/>
        <v>6.85327866141993</v>
      </c>
      <c r="H117" s="18" t="s">
        <v>97</v>
      </c>
      <c r="I117" s="18">
        <v>3</v>
      </c>
      <c r="J117" s="18">
        <f t="shared" si="10"/>
        <v>124.35</v>
      </c>
      <c r="N117" s="9"/>
      <c r="O117" s="9">
        <v>5188</v>
      </c>
      <c r="P117" s="9" t="s">
        <v>97</v>
      </c>
      <c r="Q117" s="9">
        <v>1128.98</v>
      </c>
    </row>
    <row r="118" spans="1:17">
      <c r="A118" s="18"/>
      <c r="B118" s="18">
        <v>3662</v>
      </c>
      <c r="C118" s="18">
        <v>102.1</v>
      </c>
      <c r="D118" s="18">
        <v>0</v>
      </c>
      <c r="E118" s="18">
        <f t="shared" si="15"/>
        <v>102.1</v>
      </c>
      <c r="F118" s="18">
        <v>604.82</v>
      </c>
      <c r="G118" s="18">
        <f t="shared" si="12"/>
        <v>16.8810555206508</v>
      </c>
      <c r="H118" s="18" t="s">
        <v>97</v>
      </c>
      <c r="I118" s="18">
        <v>8</v>
      </c>
      <c r="J118" s="18">
        <f t="shared" si="10"/>
        <v>816.8</v>
      </c>
      <c r="N118" s="9"/>
      <c r="O118" s="9">
        <v>5196</v>
      </c>
      <c r="P118" s="9" t="s">
        <v>117</v>
      </c>
      <c r="Q118" s="9">
        <v>903.39</v>
      </c>
    </row>
    <row r="119" spans="1:17">
      <c r="A119" s="18"/>
      <c r="B119" s="18">
        <v>3673</v>
      </c>
      <c r="C119" s="18">
        <v>0.104</v>
      </c>
      <c r="D119" s="18">
        <v>0</v>
      </c>
      <c r="E119" s="18">
        <f t="shared" si="15"/>
        <v>0.104</v>
      </c>
      <c r="F119" s="18">
        <v>0</v>
      </c>
      <c r="G119" s="18">
        <v>0</v>
      </c>
      <c r="H119" s="18">
        <v>0</v>
      </c>
      <c r="I119" s="18"/>
      <c r="J119" s="18">
        <f t="shared" si="10"/>
        <v>0</v>
      </c>
      <c r="N119" s="9"/>
      <c r="O119" s="9">
        <v>5207</v>
      </c>
      <c r="P119" s="9" t="s">
        <v>97</v>
      </c>
      <c r="Q119" s="9">
        <v>1128.98</v>
      </c>
    </row>
    <row r="120" spans="1:17">
      <c r="A120" s="18"/>
      <c r="B120" s="18">
        <v>3675</v>
      </c>
      <c r="C120" s="18">
        <v>14.946</v>
      </c>
      <c r="D120" s="18">
        <v>0</v>
      </c>
      <c r="E120" s="18">
        <f t="shared" si="15"/>
        <v>14.946</v>
      </c>
      <c r="F120" s="18">
        <v>0</v>
      </c>
      <c r="G120" s="18">
        <v>0</v>
      </c>
      <c r="H120" s="18">
        <v>0</v>
      </c>
      <c r="I120" s="18"/>
      <c r="J120" s="18">
        <f t="shared" si="10"/>
        <v>0</v>
      </c>
      <c r="N120" s="9" t="s">
        <v>20</v>
      </c>
      <c r="O120" s="9">
        <v>799</v>
      </c>
      <c r="P120" s="9" t="s">
        <v>93</v>
      </c>
      <c r="Q120" s="9">
        <v>1157.21</v>
      </c>
    </row>
    <row r="121" spans="1:17">
      <c r="A121" s="18"/>
      <c r="B121" s="18">
        <v>3944</v>
      </c>
      <c r="C121" s="18">
        <v>0.02</v>
      </c>
      <c r="D121" s="18">
        <v>0</v>
      </c>
      <c r="E121" s="18">
        <f t="shared" si="15"/>
        <v>0.02</v>
      </c>
      <c r="F121" s="18">
        <v>0</v>
      </c>
      <c r="G121" s="18">
        <v>0</v>
      </c>
      <c r="H121" s="18">
        <v>0</v>
      </c>
      <c r="I121" s="18"/>
      <c r="J121" s="18">
        <f t="shared" si="10"/>
        <v>0</v>
      </c>
      <c r="N121" s="9"/>
      <c r="O121" s="9">
        <v>3250</v>
      </c>
      <c r="P121" s="9" t="s">
        <v>97</v>
      </c>
      <c r="Q121" s="9">
        <v>964.24</v>
      </c>
    </row>
    <row r="122" spans="1:17">
      <c r="A122" s="18"/>
      <c r="B122" s="18">
        <v>4409</v>
      </c>
      <c r="C122" s="18">
        <v>163.67</v>
      </c>
      <c r="D122" s="18">
        <v>0</v>
      </c>
      <c r="E122" s="18">
        <f t="shared" si="15"/>
        <v>163.67</v>
      </c>
      <c r="F122" s="18">
        <v>604.82</v>
      </c>
      <c r="G122" s="18">
        <f t="shared" si="12"/>
        <v>27.0609437518601</v>
      </c>
      <c r="H122" s="18" t="s">
        <v>97</v>
      </c>
      <c r="I122" s="18">
        <v>8</v>
      </c>
      <c r="J122" s="18">
        <f t="shared" si="10"/>
        <v>1309.36</v>
      </c>
      <c r="N122" s="9"/>
      <c r="O122" s="9">
        <v>3552</v>
      </c>
      <c r="P122" s="9" t="s">
        <v>97</v>
      </c>
      <c r="Q122" s="9">
        <v>964.24</v>
      </c>
    </row>
    <row r="123" spans="1:17">
      <c r="A123" s="18"/>
      <c r="B123" s="18">
        <v>4487</v>
      </c>
      <c r="C123" s="18">
        <v>191.531</v>
      </c>
      <c r="D123" s="18">
        <f>VLOOKUP(B123,$AA$5:$AB$1048576,2,FALSE)</f>
        <v>3.02</v>
      </c>
      <c r="E123" s="18">
        <f t="shared" si="15"/>
        <v>188.511</v>
      </c>
      <c r="F123" s="18">
        <v>725.86</v>
      </c>
      <c r="G123" s="18">
        <f t="shared" si="12"/>
        <v>26.3867687983909</v>
      </c>
      <c r="H123" s="18" t="s">
        <v>93</v>
      </c>
      <c r="I123" s="18">
        <v>10</v>
      </c>
      <c r="J123" s="18">
        <f t="shared" si="10"/>
        <v>1885.11</v>
      </c>
      <c r="N123" s="9"/>
      <c r="O123" s="9">
        <v>3925</v>
      </c>
      <c r="P123" s="9" t="s">
        <v>97</v>
      </c>
      <c r="Q123" s="9">
        <v>964.24</v>
      </c>
    </row>
    <row r="124" spans="1:17">
      <c r="A124" s="18"/>
      <c r="B124" s="18">
        <v>4633</v>
      </c>
      <c r="C124" s="18">
        <v>25.51</v>
      </c>
      <c r="D124" s="18">
        <v>0</v>
      </c>
      <c r="E124" s="18">
        <f t="shared" ref="E124:E128" si="16">C124-D124</f>
        <v>25.51</v>
      </c>
      <c r="F124" s="18">
        <v>0</v>
      </c>
      <c r="G124" s="18">
        <v>0</v>
      </c>
      <c r="H124" s="18">
        <v>0</v>
      </c>
      <c r="I124" s="18"/>
      <c r="J124" s="18">
        <f t="shared" si="10"/>
        <v>0</v>
      </c>
      <c r="N124" s="9"/>
      <c r="O124" s="9">
        <v>3967</v>
      </c>
      <c r="P124" s="9" t="s">
        <v>93</v>
      </c>
      <c r="Q124" s="9">
        <v>1157.21</v>
      </c>
    </row>
    <row r="125" spans="1:17">
      <c r="A125" s="18"/>
      <c r="B125" s="18">
        <v>4656</v>
      </c>
      <c r="C125" s="18">
        <v>30.545</v>
      </c>
      <c r="D125" s="18">
        <f>VLOOKUP(B125,$AA$5:$AB$1048576,2,FALSE)</f>
        <v>0.985</v>
      </c>
      <c r="E125" s="18">
        <f t="shared" si="16"/>
        <v>29.56</v>
      </c>
      <c r="F125" s="18">
        <v>604.82</v>
      </c>
      <c r="G125" s="18">
        <f t="shared" si="12"/>
        <v>5.05026288813201</v>
      </c>
      <c r="H125" s="18" t="s">
        <v>97</v>
      </c>
      <c r="I125" s="18">
        <v>3</v>
      </c>
      <c r="J125" s="18">
        <f t="shared" si="10"/>
        <v>88.68</v>
      </c>
      <c r="N125" s="9"/>
      <c r="O125" s="9">
        <v>4088</v>
      </c>
      <c r="P125" s="9" t="s">
        <v>97</v>
      </c>
      <c r="Q125" s="9">
        <v>964.24</v>
      </c>
    </row>
    <row r="126" spans="1:17">
      <c r="A126" s="18"/>
      <c r="B126" s="18">
        <v>4730</v>
      </c>
      <c r="C126" s="18">
        <v>65.11</v>
      </c>
      <c r="D126" s="18">
        <v>0</v>
      </c>
      <c r="E126" s="18">
        <f t="shared" si="16"/>
        <v>65.11</v>
      </c>
      <c r="F126" s="18">
        <v>604.82</v>
      </c>
      <c r="G126" s="18">
        <f t="shared" si="12"/>
        <v>10.7651863364307</v>
      </c>
      <c r="H126" s="18" t="s">
        <v>97</v>
      </c>
      <c r="I126" s="18">
        <v>8</v>
      </c>
      <c r="J126" s="18">
        <f t="shared" si="10"/>
        <v>520.88</v>
      </c>
      <c r="N126" s="9"/>
      <c r="O126" s="9">
        <v>4315</v>
      </c>
      <c r="P126" s="9" t="s">
        <v>97</v>
      </c>
      <c r="Q126" s="9">
        <v>964.24</v>
      </c>
    </row>
    <row r="127" spans="1:17">
      <c r="A127" s="18"/>
      <c r="B127" s="18">
        <v>4889</v>
      </c>
      <c r="C127" s="18">
        <v>115.56</v>
      </c>
      <c r="D127" s="18">
        <v>0</v>
      </c>
      <c r="E127" s="18">
        <f t="shared" si="16"/>
        <v>115.56</v>
      </c>
      <c r="F127" s="18">
        <v>604.82</v>
      </c>
      <c r="G127" s="18">
        <f t="shared" si="12"/>
        <v>19.1065110280745</v>
      </c>
      <c r="H127" s="18" t="s">
        <v>97</v>
      </c>
      <c r="I127" s="18">
        <v>8</v>
      </c>
      <c r="J127" s="18">
        <f t="shared" si="10"/>
        <v>924.48</v>
      </c>
      <c r="N127" s="9"/>
      <c r="O127" s="9">
        <v>4589</v>
      </c>
      <c r="P127" s="9" t="s">
        <v>97</v>
      </c>
      <c r="Q127" s="9">
        <v>964.24</v>
      </c>
    </row>
    <row r="128" spans="1:17">
      <c r="A128" s="18"/>
      <c r="B128" s="18">
        <v>4890</v>
      </c>
      <c r="C128" s="18">
        <v>125.435</v>
      </c>
      <c r="D128" s="18">
        <f>VLOOKUP(B128,$AA$5:$AB$1048576,2,FALSE)</f>
        <v>12.81</v>
      </c>
      <c r="E128" s="18">
        <f t="shared" si="16"/>
        <v>112.625</v>
      </c>
      <c r="F128" s="18">
        <v>725.86</v>
      </c>
      <c r="G128" s="18">
        <f t="shared" si="12"/>
        <v>17.2808806105861</v>
      </c>
      <c r="H128" s="18" t="s">
        <v>93</v>
      </c>
      <c r="I128" s="18">
        <v>10</v>
      </c>
      <c r="J128" s="18">
        <f t="shared" si="10"/>
        <v>1126.25</v>
      </c>
      <c r="N128" s="9"/>
      <c r="O128" s="9">
        <v>4672</v>
      </c>
      <c r="P128" s="9" t="s">
        <v>97</v>
      </c>
      <c r="Q128" s="9">
        <v>964.24</v>
      </c>
    </row>
    <row r="129" spans="1:17">
      <c r="A129" s="18"/>
      <c r="B129" s="18">
        <v>4973</v>
      </c>
      <c r="C129" s="18">
        <v>130.375</v>
      </c>
      <c r="D129" s="18">
        <v>0</v>
      </c>
      <c r="E129" s="18">
        <f t="shared" ref="E129:E137" si="17">C129-D129</f>
        <v>130.375</v>
      </c>
      <c r="F129" s="18">
        <v>604.82</v>
      </c>
      <c r="G129" s="18">
        <f t="shared" si="12"/>
        <v>21.5560001322708</v>
      </c>
      <c r="H129" s="18" t="s">
        <v>97</v>
      </c>
      <c r="I129" s="18">
        <v>8</v>
      </c>
      <c r="J129" s="18">
        <f t="shared" si="10"/>
        <v>1043</v>
      </c>
      <c r="N129" s="9"/>
      <c r="O129" s="9">
        <v>4747</v>
      </c>
      <c r="P129" s="9" t="s">
        <v>97</v>
      </c>
      <c r="Q129" s="9">
        <v>964.24</v>
      </c>
    </row>
    <row r="130" spans="1:17">
      <c r="A130" s="18"/>
      <c r="B130" s="18">
        <v>5166</v>
      </c>
      <c r="C130" s="18">
        <v>92.613</v>
      </c>
      <c r="D130" s="18">
        <f>VLOOKUP(B130,$AA$5:$AB$1048576,2,FALSE)</f>
        <v>1.45</v>
      </c>
      <c r="E130" s="18">
        <f t="shared" si="17"/>
        <v>91.163</v>
      </c>
      <c r="F130" s="18">
        <v>725.86</v>
      </c>
      <c r="G130" s="18">
        <f t="shared" si="12"/>
        <v>12.7590719973549</v>
      </c>
      <c r="H130" s="18" t="s">
        <v>93</v>
      </c>
      <c r="I130" s="18">
        <v>10</v>
      </c>
      <c r="J130" s="18">
        <f t="shared" si="10"/>
        <v>911.63</v>
      </c>
      <c r="N130" s="9"/>
      <c r="O130" s="9">
        <v>4987</v>
      </c>
      <c r="P130" s="9" t="s">
        <v>117</v>
      </c>
      <c r="Q130" s="9">
        <v>771.57</v>
      </c>
    </row>
    <row r="131" spans="1:17">
      <c r="A131" s="18"/>
      <c r="B131" s="18">
        <v>5167</v>
      </c>
      <c r="C131" s="18">
        <v>76.2</v>
      </c>
      <c r="D131" s="18">
        <v>0</v>
      </c>
      <c r="E131" s="18">
        <f t="shared" si="17"/>
        <v>76.2</v>
      </c>
      <c r="F131" s="18">
        <v>483.96</v>
      </c>
      <c r="G131" s="18">
        <f t="shared" si="12"/>
        <v>15.7451029010662</v>
      </c>
      <c r="H131" s="18" t="s">
        <v>117</v>
      </c>
      <c r="I131" s="18">
        <v>6</v>
      </c>
      <c r="J131" s="18">
        <f t="shared" si="10"/>
        <v>457.2</v>
      </c>
      <c r="N131" s="9"/>
      <c r="O131" s="9">
        <v>5101</v>
      </c>
      <c r="P131" s="9" t="s">
        <v>117</v>
      </c>
      <c r="Q131" s="9">
        <v>771.57</v>
      </c>
    </row>
    <row r="132" spans="1:17">
      <c r="A132" s="18"/>
      <c r="B132" s="18">
        <v>5183</v>
      </c>
      <c r="C132" s="18">
        <v>10.97</v>
      </c>
      <c r="D132" s="18">
        <v>0</v>
      </c>
      <c r="E132" s="18">
        <f t="shared" si="17"/>
        <v>10.97</v>
      </c>
      <c r="F132" s="18">
        <v>604.82</v>
      </c>
      <c r="G132" s="18">
        <f t="shared" si="12"/>
        <v>1.81376277239509</v>
      </c>
      <c r="H132" s="18" t="s">
        <v>97</v>
      </c>
      <c r="I132" s="18">
        <v>3</v>
      </c>
      <c r="J132" s="18">
        <f t="shared" si="10"/>
        <v>32.91</v>
      </c>
      <c r="N132" s="9"/>
      <c r="O132" s="9">
        <v>5229</v>
      </c>
      <c r="P132" s="9" t="s">
        <v>97</v>
      </c>
      <c r="Q132" s="9">
        <v>964.24</v>
      </c>
    </row>
    <row r="133" spans="1:17">
      <c r="A133" s="18"/>
      <c r="B133" s="18">
        <v>5346</v>
      </c>
      <c r="C133" s="18">
        <v>123.205</v>
      </c>
      <c r="D133" s="18">
        <v>0</v>
      </c>
      <c r="E133" s="18">
        <f t="shared" si="17"/>
        <v>123.205</v>
      </c>
      <c r="F133" s="18">
        <v>604.82</v>
      </c>
      <c r="G133" s="18">
        <f t="shared" ref="G133:G196" si="18">C133/F133%</f>
        <v>20.3705234615257</v>
      </c>
      <c r="H133" s="18" t="s">
        <v>97</v>
      </c>
      <c r="I133" s="18">
        <v>8</v>
      </c>
      <c r="J133" s="18">
        <f t="shared" si="10"/>
        <v>985.64</v>
      </c>
      <c r="N133" s="9"/>
      <c r="O133" s="9">
        <v>5334</v>
      </c>
      <c r="P133" s="9" t="s">
        <v>97</v>
      </c>
      <c r="Q133" s="9">
        <v>964.24</v>
      </c>
    </row>
    <row r="134" spans="1:17">
      <c r="A134" s="18"/>
      <c r="B134" s="18">
        <v>5347</v>
      </c>
      <c r="C134" s="18">
        <v>27.97</v>
      </c>
      <c r="D134" s="18">
        <v>0</v>
      </c>
      <c r="E134" s="18">
        <f t="shared" si="17"/>
        <v>27.97</v>
      </c>
      <c r="F134" s="18">
        <v>604.82</v>
      </c>
      <c r="G134" s="18">
        <f t="shared" si="18"/>
        <v>4.62451638504018</v>
      </c>
      <c r="H134" s="18" t="s">
        <v>97</v>
      </c>
      <c r="I134" s="18">
        <v>3</v>
      </c>
      <c r="J134" s="18">
        <f t="shared" ref="J134:J197" si="19">E134*I134</f>
        <v>83.91</v>
      </c>
      <c r="N134" s="9" t="s">
        <v>21</v>
      </c>
      <c r="O134" s="9">
        <v>2694</v>
      </c>
      <c r="P134" s="9" t="s">
        <v>97</v>
      </c>
      <c r="Q134" s="9">
        <v>780.11</v>
      </c>
    </row>
    <row r="135" spans="1:17">
      <c r="A135" s="18"/>
      <c r="B135" s="18">
        <v>5348</v>
      </c>
      <c r="C135" s="18">
        <v>204.497</v>
      </c>
      <c r="D135" s="18">
        <f>VLOOKUP(B135,$AA$5:$AB$1048576,2,FALSE)</f>
        <v>21.82</v>
      </c>
      <c r="E135" s="18">
        <f t="shared" si="17"/>
        <v>182.677</v>
      </c>
      <c r="F135" s="18">
        <v>604.82</v>
      </c>
      <c r="G135" s="18">
        <f t="shared" si="18"/>
        <v>33.8112165602989</v>
      </c>
      <c r="H135" s="18" t="s">
        <v>97</v>
      </c>
      <c r="I135" s="18">
        <v>8</v>
      </c>
      <c r="J135" s="18">
        <f t="shared" si="19"/>
        <v>1461.416</v>
      </c>
      <c r="N135" s="9"/>
      <c r="O135" s="9">
        <v>2700</v>
      </c>
      <c r="P135" s="9" t="s">
        <v>93</v>
      </c>
      <c r="Q135" s="9">
        <v>936.23</v>
      </c>
    </row>
    <row r="136" spans="1:17">
      <c r="A136" s="18"/>
      <c r="B136" s="18">
        <v>5349</v>
      </c>
      <c r="C136" s="18">
        <v>268.627</v>
      </c>
      <c r="D136" s="18">
        <f>VLOOKUP(B136,$AA$5:$AB$1048576,2,FALSE)</f>
        <v>77.44</v>
      </c>
      <c r="E136" s="18">
        <f t="shared" si="17"/>
        <v>191.187</v>
      </c>
      <c r="F136" s="18">
        <v>604.82</v>
      </c>
      <c r="G136" s="18">
        <f t="shared" si="18"/>
        <v>44.414371217883</v>
      </c>
      <c r="H136" s="18" t="s">
        <v>97</v>
      </c>
      <c r="I136" s="18">
        <v>8</v>
      </c>
      <c r="J136" s="18">
        <f t="shared" si="19"/>
        <v>1529.496</v>
      </c>
      <c r="N136" s="9"/>
      <c r="O136" s="9">
        <v>2707</v>
      </c>
      <c r="P136" s="9" t="s">
        <v>93</v>
      </c>
      <c r="Q136" s="9">
        <v>936.23</v>
      </c>
    </row>
    <row r="137" spans="1:17">
      <c r="A137" s="18"/>
      <c r="B137" s="18">
        <v>5356</v>
      </c>
      <c r="C137" s="18">
        <v>102.72</v>
      </c>
      <c r="D137" s="18">
        <f>VLOOKUP(B137,$AA$5:$AB$1048576,2,FALSE)</f>
        <v>1.58</v>
      </c>
      <c r="E137" s="18">
        <f t="shared" si="17"/>
        <v>101.14</v>
      </c>
      <c r="F137" s="18">
        <v>604.82</v>
      </c>
      <c r="G137" s="18">
        <f t="shared" si="18"/>
        <v>16.9835653582884</v>
      </c>
      <c r="H137" s="18" t="s">
        <v>97</v>
      </c>
      <c r="I137" s="18">
        <v>8</v>
      </c>
      <c r="J137" s="18">
        <f t="shared" si="19"/>
        <v>809.12</v>
      </c>
      <c r="N137" s="9"/>
      <c r="O137" s="9">
        <v>2709</v>
      </c>
      <c r="P137" s="9" t="s">
        <v>93</v>
      </c>
      <c r="Q137" s="9">
        <v>936.23</v>
      </c>
    </row>
    <row r="138" spans="1:17">
      <c r="A138" s="18"/>
      <c r="B138" s="18">
        <v>5357</v>
      </c>
      <c r="C138" s="18">
        <v>36.28</v>
      </c>
      <c r="D138" s="18">
        <v>0</v>
      </c>
      <c r="E138" s="18">
        <f t="shared" ref="E138:E153" si="20">C138-D138</f>
        <v>36.28</v>
      </c>
      <c r="F138" s="18">
        <v>604.82</v>
      </c>
      <c r="G138" s="18">
        <f t="shared" si="18"/>
        <v>5.99847888628021</v>
      </c>
      <c r="H138" s="18" t="s">
        <v>97</v>
      </c>
      <c r="I138" s="18">
        <v>3</v>
      </c>
      <c r="J138" s="18">
        <f t="shared" si="19"/>
        <v>108.84</v>
      </c>
      <c r="N138" s="9"/>
      <c r="O138" s="9">
        <v>2730</v>
      </c>
      <c r="P138" s="9" t="s">
        <v>97</v>
      </c>
      <c r="Q138" s="9">
        <v>780.11</v>
      </c>
    </row>
    <row r="139" spans="1:17">
      <c r="A139" s="18" t="s">
        <v>18</v>
      </c>
      <c r="B139" s="18"/>
      <c r="C139" s="18">
        <v>1148.141</v>
      </c>
      <c r="D139" s="18">
        <f>VLOOKUP(B139,$AA$5:$AB$1048576,2,FALSE)</f>
        <v>0.25</v>
      </c>
      <c r="E139" s="18">
        <f t="shared" si="20"/>
        <v>1147.891</v>
      </c>
      <c r="F139" s="18"/>
      <c r="G139" s="18"/>
      <c r="H139" s="18"/>
      <c r="I139" s="18"/>
      <c r="J139" s="18">
        <f t="shared" si="19"/>
        <v>0</v>
      </c>
      <c r="N139" s="9"/>
      <c r="O139" s="9">
        <v>2793</v>
      </c>
      <c r="P139" s="9" t="s">
        <v>93</v>
      </c>
      <c r="Q139" s="9">
        <v>936.23</v>
      </c>
    </row>
    <row r="140" spans="1:17">
      <c r="A140" s="18"/>
      <c r="B140" s="18">
        <v>3388</v>
      </c>
      <c r="C140" s="18">
        <v>0.193</v>
      </c>
      <c r="D140" s="18">
        <v>0</v>
      </c>
      <c r="E140" s="18">
        <f t="shared" si="20"/>
        <v>0.193</v>
      </c>
      <c r="F140" s="18">
        <v>0</v>
      </c>
      <c r="G140" s="18">
        <v>0</v>
      </c>
      <c r="H140" s="18">
        <v>0</v>
      </c>
      <c r="I140" s="18"/>
      <c r="J140" s="18">
        <f t="shared" si="19"/>
        <v>0</v>
      </c>
      <c r="N140" s="9"/>
      <c r="O140" s="9">
        <v>3456</v>
      </c>
      <c r="P140" s="9" t="s">
        <v>97</v>
      </c>
      <c r="Q140" s="9">
        <v>780.11</v>
      </c>
    </row>
    <row r="141" spans="1:17">
      <c r="A141" s="18"/>
      <c r="B141" s="18">
        <v>3888</v>
      </c>
      <c r="C141" s="18">
        <v>0.02</v>
      </c>
      <c r="D141" s="18">
        <v>0</v>
      </c>
      <c r="E141" s="18">
        <f t="shared" si="20"/>
        <v>0.02</v>
      </c>
      <c r="F141" s="18">
        <v>0</v>
      </c>
      <c r="G141" s="18">
        <v>0</v>
      </c>
      <c r="H141" s="18">
        <v>0</v>
      </c>
      <c r="I141" s="18"/>
      <c r="J141" s="18">
        <f t="shared" si="19"/>
        <v>0</v>
      </c>
      <c r="N141" s="9"/>
      <c r="O141" s="9">
        <v>4190</v>
      </c>
      <c r="P141" s="9" t="s">
        <v>97</v>
      </c>
      <c r="Q141" s="9">
        <v>780.11</v>
      </c>
    </row>
    <row r="142" spans="1:17">
      <c r="A142" s="18"/>
      <c r="B142" s="18">
        <v>4858</v>
      </c>
      <c r="C142" s="18">
        <v>85.63</v>
      </c>
      <c r="D142" s="18">
        <v>0</v>
      </c>
      <c r="E142" s="18">
        <f t="shared" si="20"/>
        <v>85.63</v>
      </c>
      <c r="F142" s="18">
        <v>779.95</v>
      </c>
      <c r="G142" s="18">
        <f t="shared" si="18"/>
        <v>10.9789089044169</v>
      </c>
      <c r="H142" s="18" t="s">
        <v>97</v>
      </c>
      <c r="I142" s="18">
        <v>8</v>
      </c>
      <c r="J142" s="18">
        <f t="shared" si="19"/>
        <v>685.04</v>
      </c>
      <c r="N142" s="9"/>
      <c r="O142" s="9">
        <v>4192</v>
      </c>
      <c r="P142" s="9" t="s">
        <v>93</v>
      </c>
      <c r="Q142" s="9">
        <v>936.23</v>
      </c>
    </row>
    <row r="143" spans="1:17">
      <c r="A143" s="18"/>
      <c r="B143" s="18">
        <v>4906</v>
      </c>
      <c r="C143" s="18">
        <v>80.28</v>
      </c>
      <c r="D143" s="18">
        <v>0</v>
      </c>
      <c r="E143" s="18">
        <f t="shared" si="20"/>
        <v>80.28</v>
      </c>
      <c r="F143" s="18">
        <v>779.95</v>
      </c>
      <c r="G143" s="18">
        <f t="shared" si="18"/>
        <v>10.2929674979165</v>
      </c>
      <c r="H143" s="18" t="s">
        <v>97</v>
      </c>
      <c r="I143" s="18">
        <v>8</v>
      </c>
      <c r="J143" s="18">
        <f t="shared" si="19"/>
        <v>642.24</v>
      </c>
      <c r="N143" s="9"/>
      <c r="O143" s="9">
        <v>4193</v>
      </c>
      <c r="P143" s="9" t="s">
        <v>117</v>
      </c>
      <c r="Q143" s="9">
        <v>624.23</v>
      </c>
    </row>
    <row r="144" spans="1:17">
      <c r="A144" s="18"/>
      <c r="B144" s="18">
        <v>4948</v>
      </c>
      <c r="C144" s="18">
        <v>97.36</v>
      </c>
      <c r="D144" s="18">
        <v>0</v>
      </c>
      <c r="E144" s="18">
        <f t="shared" si="20"/>
        <v>97.36</v>
      </c>
      <c r="F144" s="18">
        <v>936.04</v>
      </c>
      <c r="G144" s="18">
        <f t="shared" si="18"/>
        <v>10.4012649032093</v>
      </c>
      <c r="H144" s="18" t="s">
        <v>93</v>
      </c>
      <c r="I144" s="18">
        <v>10</v>
      </c>
      <c r="J144" s="18">
        <f t="shared" si="19"/>
        <v>973.6</v>
      </c>
      <c r="N144" s="9"/>
      <c r="O144" s="9">
        <v>4448</v>
      </c>
      <c r="P144" s="9" t="s">
        <v>93</v>
      </c>
      <c r="Q144" s="9">
        <v>936.23</v>
      </c>
    </row>
    <row r="145" spans="1:17">
      <c r="A145" s="18"/>
      <c r="B145" s="18">
        <v>5001</v>
      </c>
      <c r="C145" s="18">
        <v>295.751</v>
      </c>
      <c r="D145" s="18">
        <v>0</v>
      </c>
      <c r="E145" s="18">
        <f t="shared" si="20"/>
        <v>295.751</v>
      </c>
      <c r="F145" s="18">
        <v>779.95</v>
      </c>
      <c r="G145" s="18">
        <f t="shared" si="18"/>
        <v>37.9192255913841</v>
      </c>
      <c r="H145" s="18" t="s">
        <v>97</v>
      </c>
      <c r="I145" s="18">
        <v>8</v>
      </c>
      <c r="J145" s="18">
        <f t="shared" si="19"/>
        <v>2366.008</v>
      </c>
      <c r="N145" s="9"/>
      <c r="O145" s="9">
        <v>4473</v>
      </c>
      <c r="P145" s="9" t="s">
        <v>97</v>
      </c>
      <c r="Q145" s="9">
        <v>780.11</v>
      </c>
    </row>
    <row r="146" spans="1:17">
      <c r="A146" s="18"/>
      <c r="B146" s="18">
        <v>5067</v>
      </c>
      <c r="C146" s="18">
        <v>102.131</v>
      </c>
      <c r="D146" s="18">
        <v>0</v>
      </c>
      <c r="E146" s="18">
        <f t="shared" si="20"/>
        <v>102.131</v>
      </c>
      <c r="F146" s="18">
        <v>936.04</v>
      </c>
      <c r="G146" s="18">
        <f t="shared" si="18"/>
        <v>10.9109653433614</v>
      </c>
      <c r="H146" s="18" t="s">
        <v>93</v>
      </c>
      <c r="I146" s="18">
        <v>10</v>
      </c>
      <c r="J146" s="18">
        <f t="shared" si="19"/>
        <v>1021.31</v>
      </c>
      <c r="N146" s="9"/>
      <c r="O146" s="9">
        <v>4945</v>
      </c>
      <c r="P146" s="9" t="s">
        <v>97</v>
      </c>
      <c r="Q146" s="9">
        <v>780.11</v>
      </c>
    </row>
    <row r="147" spans="1:17">
      <c r="A147" s="18"/>
      <c r="B147" s="18">
        <v>5300</v>
      </c>
      <c r="C147" s="18">
        <v>84.99</v>
      </c>
      <c r="D147" s="18">
        <v>0</v>
      </c>
      <c r="E147" s="18">
        <f t="shared" si="20"/>
        <v>84.99</v>
      </c>
      <c r="F147" s="18">
        <v>624.1</v>
      </c>
      <c r="G147" s="18">
        <f t="shared" si="18"/>
        <v>13.6180099343054</v>
      </c>
      <c r="H147" s="18" t="s">
        <v>117</v>
      </c>
      <c r="I147" s="18">
        <v>6</v>
      </c>
      <c r="J147" s="18">
        <f t="shared" si="19"/>
        <v>509.94</v>
      </c>
      <c r="N147" s="9"/>
      <c r="O147" s="9">
        <v>5107</v>
      </c>
      <c r="P147" s="9" t="s">
        <v>97</v>
      </c>
      <c r="Q147" s="9">
        <v>780.11</v>
      </c>
    </row>
    <row r="148" spans="1:17">
      <c r="A148" s="18"/>
      <c r="B148" s="18">
        <v>5301</v>
      </c>
      <c r="C148" s="18">
        <v>87.85</v>
      </c>
      <c r="D148" s="18">
        <v>0</v>
      </c>
      <c r="E148" s="18">
        <f t="shared" si="20"/>
        <v>87.85</v>
      </c>
      <c r="F148" s="18">
        <v>624.1</v>
      </c>
      <c r="G148" s="18">
        <f t="shared" si="18"/>
        <v>14.0762698285531</v>
      </c>
      <c r="H148" s="18" t="s">
        <v>117</v>
      </c>
      <c r="I148" s="18">
        <v>6</v>
      </c>
      <c r="J148" s="18">
        <f t="shared" si="19"/>
        <v>527.1</v>
      </c>
      <c r="N148" s="9"/>
      <c r="O148" s="9">
        <v>5121</v>
      </c>
      <c r="P148" s="9" t="s">
        <v>93</v>
      </c>
      <c r="Q148" s="9">
        <v>936.23</v>
      </c>
    </row>
    <row r="149" spans="1:17">
      <c r="A149" s="18"/>
      <c r="B149" s="18">
        <v>5309</v>
      </c>
      <c r="C149" s="18">
        <v>7.6</v>
      </c>
      <c r="D149" s="18">
        <v>0</v>
      </c>
      <c r="E149" s="18">
        <f t="shared" si="20"/>
        <v>7.6</v>
      </c>
      <c r="F149" s="18">
        <v>0</v>
      </c>
      <c r="G149" s="18">
        <v>0</v>
      </c>
      <c r="H149" s="18">
        <v>0</v>
      </c>
      <c r="I149" s="18"/>
      <c r="J149" s="18">
        <f t="shared" si="19"/>
        <v>0</v>
      </c>
      <c r="N149" s="9"/>
      <c r="O149" s="9">
        <v>5159</v>
      </c>
      <c r="P149" s="9" t="s">
        <v>97</v>
      </c>
      <c r="Q149" s="9">
        <v>780.11</v>
      </c>
    </row>
    <row r="150" spans="1:17">
      <c r="A150" s="18"/>
      <c r="B150" s="18">
        <v>5329</v>
      </c>
      <c r="C150" s="18">
        <v>131.81</v>
      </c>
      <c r="D150" s="18">
        <v>0</v>
      </c>
      <c r="E150" s="18">
        <f t="shared" si="20"/>
        <v>131.81</v>
      </c>
      <c r="F150" s="18">
        <v>779.95</v>
      </c>
      <c r="G150" s="18">
        <f t="shared" si="18"/>
        <v>16.8998012693121</v>
      </c>
      <c r="H150" s="18" t="s">
        <v>97</v>
      </c>
      <c r="I150" s="18">
        <v>8</v>
      </c>
      <c r="J150" s="18">
        <f t="shared" si="19"/>
        <v>1054.48</v>
      </c>
      <c r="N150" s="9"/>
      <c r="O150" s="9">
        <v>5160</v>
      </c>
      <c r="P150" s="9" t="s">
        <v>97</v>
      </c>
      <c r="Q150" s="9">
        <v>780.11</v>
      </c>
    </row>
    <row r="151" spans="1:17">
      <c r="A151" s="18"/>
      <c r="B151" s="18">
        <v>5330</v>
      </c>
      <c r="C151" s="18">
        <v>105.036</v>
      </c>
      <c r="D151" s="18">
        <v>0</v>
      </c>
      <c r="E151" s="18">
        <f t="shared" si="20"/>
        <v>105.036</v>
      </c>
      <c r="F151" s="18">
        <v>779.95</v>
      </c>
      <c r="G151" s="18">
        <f t="shared" si="18"/>
        <v>13.4670171164818</v>
      </c>
      <c r="H151" s="18" t="s">
        <v>97</v>
      </c>
      <c r="I151" s="18">
        <v>8</v>
      </c>
      <c r="J151" s="18">
        <f t="shared" si="19"/>
        <v>840.288</v>
      </c>
      <c r="N151" s="9"/>
      <c r="O151" s="9">
        <v>5192</v>
      </c>
      <c r="P151" s="9" t="s">
        <v>97</v>
      </c>
      <c r="Q151" s="9">
        <v>780.11</v>
      </c>
    </row>
    <row r="152" spans="1:17">
      <c r="A152" s="18"/>
      <c r="B152" s="18">
        <v>5331</v>
      </c>
      <c r="C152" s="18">
        <v>69.49</v>
      </c>
      <c r="D152" s="18">
        <v>0</v>
      </c>
      <c r="E152" s="18">
        <f t="shared" si="20"/>
        <v>69.49</v>
      </c>
      <c r="F152" s="18">
        <v>779.95</v>
      </c>
      <c r="G152" s="18">
        <f t="shared" si="18"/>
        <v>8.90954548368485</v>
      </c>
      <c r="H152" s="18" t="s">
        <v>97</v>
      </c>
      <c r="I152" s="18">
        <v>3</v>
      </c>
      <c r="J152" s="18">
        <f t="shared" si="19"/>
        <v>208.47</v>
      </c>
      <c r="N152" s="9"/>
      <c r="O152" s="9">
        <v>5193</v>
      </c>
      <c r="P152" s="9" t="s">
        <v>97</v>
      </c>
      <c r="Q152" s="9">
        <v>780.11</v>
      </c>
    </row>
    <row r="153" spans="1:17">
      <c r="A153" s="18" t="s">
        <v>19</v>
      </c>
      <c r="B153" s="18"/>
      <c r="C153" s="18">
        <v>1485.443</v>
      </c>
      <c r="D153" s="18">
        <f>VLOOKUP(B153,$AA$5:$AB$1048576,2,FALSE)</f>
        <v>0.25</v>
      </c>
      <c r="E153" s="18">
        <f t="shared" si="20"/>
        <v>1485.193</v>
      </c>
      <c r="F153" s="18"/>
      <c r="G153" s="18"/>
      <c r="H153" s="18"/>
      <c r="I153" s="18"/>
      <c r="J153" s="18">
        <f t="shared" si="19"/>
        <v>0</v>
      </c>
      <c r="N153" s="9"/>
      <c r="O153" s="9">
        <v>5198</v>
      </c>
      <c r="P153" s="9" t="s">
        <v>97</v>
      </c>
      <c r="Q153" s="9">
        <v>780.11</v>
      </c>
    </row>
    <row r="154" spans="1:17">
      <c r="A154" s="18"/>
      <c r="B154" s="18">
        <v>118</v>
      </c>
      <c r="C154" s="18">
        <v>50.76</v>
      </c>
      <c r="D154" s="18">
        <v>0</v>
      </c>
      <c r="E154" s="18">
        <f t="shared" ref="E154:E159" si="21">C154-D154</f>
        <v>50.76</v>
      </c>
      <c r="F154" s="18">
        <v>1128.98</v>
      </c>
      <c r="G154" s="18">
        <f t="shared" si="18"/>
        <v>4.49609381919963</v>
      </c>
      <c r="H154" s="18" t="s">
        <v>97</v>
      </c>
      <c r="I154" s="18">
        <v>3</v>
      </c>
      <c r="J154" s="18">
        <f t="shared" si="19"/>
        <v>152.28</v>
      </c>
      <c r="N154" s="9"/>
      <c r="O154" s="9">
        <v>5221</v>
      </c>
      <c r="P154" s="9" t="s">
        <v>97</v>
      </c>
      <c r="Q154" s="9">
        <v>780.11</v>
      </c>
    </row>
    <row r="155" spans="1:17">
      <c r="A155" s="18"/>
      <c r="B155" s="18">
        <v>135</v>
      </c>
      <c r="C155" s="18">
        <v>161.968</v>
      </c>
      <c r="D155" s="18">
        <f>VLOOKUP(B155,$AA$5:$AB$1048576,2,FALSE)</f>
        <v>2.41</v>
      </c>
      <c r="E155" s="18">
        <f t="shared" si="21"/>
        <v>159.558</v>
      </c>
      <c r="F155" s="18">
        <v>1354.92</v>
      </c>
      <c r="G155" s="18">
        <f t="shared" si="18"/>
        <v>11.9540637085584</v>
      </c>
      <c r="H155" s="18" t="s">
        <v>93</v>
      </c>
      <c r="I155" s="18">
        <v>10</v>
      </c>
      <c r="J155" s="18">
        <f t="shared" si="19"/>
        <v>1595.58</v>
      </c>
      <c r="N155" s="9"/>
      <c r="O155" s="9">
        <v>5234</v>
      </c>
      <c r="P155" s="9" t="s">
        <v>97</v>
      </c>
      <c r="Q155" s="9">
        <v>780.11</v>
      </c>
    </row>
    <row r="156" spans="1:17">
      <c r="A156" s="18"/>
      <c r="B156" s="18">
        <v>136</v>
      </c>
      <c r="C156" s="18">
        <v>122.22</v>
      </c>
      <c r="D156" s="18">
        <f>VLOOKUP(B156,$AA$5:$AB$1048576,2,FALSE)</f>
        <v>2</v>
      </c>
      <c r="E156" s="18">
        <f t="shared" si="21"/>
        <v>120.22</v>
      </c>
      <c r="F156" s="18">
        <v>1128.98</v>
      </c>
      <c r="G156" s="18">
        <f t="shared" si="18"/>
        <v>10.8257010753069</v>
      </c>
      <c r="H156" s="18" t="s">
        <v>97</v>
      </c>
      <c r="I156" s="18">
        <v>8</v>
      </c>
      <c r="J156" s="18">
        <f t="shared" si="19"/>
        <v>961.76</v>
      </c>
      <c r="N156" s="9"/>
      <c r="O156" s="9">
        <v>5312</v>
      </c>
      <c r="P156" s="9" t="s">
        <v>97</v>
      </c>
      <c r="Q156" s="9">
        <v>780.11</v>
      </c>
    </row>
    <row r="157" spans="1:17">
      <c r="A157" s="18"/>
      <c r="B157" s="18">
        <v>144</v>
      </c>
      <c r="C157" s="18">
        <v>44.55</v>
      </c>
      <c r="D157" s="18">
        <v>0</v>
      </c>
      <c r="E157" s="18">
        <f t="shared" si="21"/>
        <v>44.55</v>
      </c>
      <c r="F157" s="18">
        <v>1128.98</v>
      </c>
      <c r="G157" s="18">
        <f t="shared" si="18"/>
        <v>3.94603978812734</v>
      </c>
      <c r="H157" s="18" t="s">
        <v>97</v>
      </c>
      <c r="I157" s="18">
        <v>3</v>
      </c>
      <c r="J157" s="18">
        <f t="shared" si="19"/>
        <v>133.65</v>
      </c>
      <c r="N157" s="9"/>
      <c r="O157" s="9">
        <v>5313</v>
      </c>
      <c r="P157" s="9" t="s">
        <v>97</v>
      </c>
      <c r="Q157" s="9">
        <v>780.11</v>
      </c>
    </row>
    <row r="158" spans="1:17">
      <c r="A158" s="18"/>
      <c r="B158" s="18">
        <v>1152</v>
      </c>
      <c r="C158" s="18">
        <v>276.665</v>
      </c>
      <c r="D158" s="18">
        <v>0</v>
      </c>
      <c r="E158" s="18">
        <f t="shared" si="21"/>
        <v>276.665</v>
      </c>
      <c r="F158" s="18">
        <v>1354.92</v>
      </c>
      <c r="G158" s="18">
        <f t="shared" si="18"/>
        <v>20.4192867475571</v>
      </c>
      <c r="H158" s="18" t="s">
        <v>93</v>
      </c>
      <c r="I158" s="18">
        <v>10</v>
      </c>
      <c r="J158" s="18">
        <f t="shared" si="19"/>
        <v>2766.65</v>
      </c>
      <c r="N158" s="9"/>
      <c r="O158" s="9">
        <v>5314</v>
      </c>
      <c r="P158" s="9" t="s">
        <v>97</v>
      </c>
      <c r="Q158" s="9">
        <v>780.11</v>
      </c>
    </row>
    <row r="159" spans="1:17">
      <c r="A159" s="18"/>
      <c r="B159" s="18">
        <v>2378</v>
      </c>
      <c r="C159" s="18">
        <v>149.754</v>
      </c>
      <c r="D159" s="18">
        <f>VLOOKUP(B159,$AA$5:$AB$1048576,2,FALSE)</f>
        <v>10.34</v>
      </c>
      <c r="E159" s="18">
        <f t="shared" si="21"/>
        <v>139.414</v>
      </c>
      <c r="F159" s="18">
        <v>1354.92</v>
      </c>
      <c r="G159" s="18">
        <f t="shared" si="18"/>
        <v>11.0526082720751</v>
      </c>
      <c r="H159" s="18" t="s">
        <v>93</v>
      </c>
      <c r="I159" s="18">
        <v>10</v>
      </c>
      <c r="J159" s="18">
        <f t="shared" si="19"/>
        <v>1394.14</v>
      </c>
      <c r="N159" s="9"/>
      <c r="O159" s="9">
        <v>5315</v>
      </c>
      <c r="P159" s="9" t="s">
        <v>97</v>
      </c>
      <c r="Q159" s="9">
        <v>780.11</v>
      </c>
    </row>
    <row r="160" spans="1:17">
      <c r="A160" s="18"/>
      <c r="B160" s="18">
        <v>4302</v>
      </c>
      <c r="C160" s="18">
        <v>157.91</v>
      </c>
      <c r="D160" s="18">
        <v>0</v>
      </c>
      <c r="E160" s="18">
        <f t="shared" ref="E160:E163" si="22">C160-D160</f>
        <v>157.91</v>
      </c>
      <c r="F160" s="18">
        <v>1128.98</v>
      </c>
      <c r="G160" s="18">
        <f t="shared" si="18"/>
        <v>13.9869616822264</v>
      </c>
      <c r="H160" s="18" t="s">
        <v>97</v>
      </c>
      <c r="I160" s="18">
        <v>8</v>
      </c>
      <c r="J160" s="18">
        <f t="shared" si="19"/>
        <v>1263.28</v>
      </c>
      <c r="N160" s="9"/>
      <c r="O160" s="9">
        <v>5358</v>
      </c>
      <c r="P160" s="9" t="s">
        <v>97</v>
      </c>
      <c r="Q160" s="9">
        <v>780.11</v>
      </c>
    </row>
    <row r="161" spans="1:17">
      <c r="A161" s="18"/>
      <c r="B161" s="18">
        <v>4640</v>
      </c>
      <c r="C161" s="18">
        <v>128.331</v>
      </c>
      <c r="D161" s="18">
        <v>0</v>
      </c>
      <c r="E161" s="18">
        <f t="shared" si="22"/>
        <v>128.331</v>
      </c>
      <c r="F161" s="18">
        <v>1128.98</v>
      </c>
      <c r="G161" s="18">
        <f t="shared" si="18"/>
        <v>11.3669861290723</v>
      </c>
      <c r="H161" s="18" t="s">
        <v>97</v>
      </c>
      <c r="I161" s="18">
        <v>8</v>
      </c>
      <c r="J161" s="18">
        <f t="shared" si="19"/>
        <v>1026.648</v>
      </c>
      <c r="N161" s="9" t="s">
        <v>22</v>
      </c>
      <c r="O161" s="9">
        <v>2171</v>
      </c>
      <c r="P161" s="9" t="s">
        <v>93</v>
      </c>
      <c r="Q161" s="9">
        <v>1282.12</v>
      </c>
    </row>
    <row r="162" spans="1:17">
      <c r="A162" s="18"/>
      <c r="B162" s="18">
        <v>5174</v>
      </c>
      <c r="C162" s="18">
        <v>103.29</v>
      </c>
      <c r="D162" s="18">
        <v>0</v>
      </c>
      <c r="E162" s="18">
        <f t="shared" si="22"/>
        <v>103.29</v>
      </c>
      <c r="F162" s="18">
        <v>1128.98</v>
      </c>
      <c r="G162" s="18">
        <f t="shared" si="18"/>
        <v>9.14896632358412</v>
      </c>
      <c r="H162" s="18" t="s">
        <v>97</v>
      </c>
      <c r="I162" s="18">
        <v>8</v>
      </c>
      <c r="J162" s="18">
        <f t="shared" si="19"/>
        <v>826.32</v>
      </c>
      <c r="N162" s="9"/>
      <c r="O162" s="9">
        <v>2798</v>
      </c>
      <c r="P162" s="9" t="s">
        <v>97</v>
      </c>
      <c r="Q162" s="9">
        <v>1068.32</v>
      </c>
    </row>
    <row r="163" spans="1:17">
      <c r="A163" s="18"/>
      <c r="B163" s="18">
        <v>5188</v>
      </c>
      <c r="C163" s="18">
        <v>76.96</v>
      </c>
      <c r="D163" s="18">
        <f>VLOOKUP(B163,$AA$5:$AB$1048576,2,FALSE)</f>
        <v>18.01</v>
      </c>
      <c r="E163" s="18">
        <f t="shared" si="22"/>
        <v>58.95</v>
      </c>
      <c r="F163" s="18">
        <v>1128.98</v>
      </c>
      <c r="G163" s="18">
        <f t="shared" si="18"/>
        <v>6.81677266204893</v>
      </c>
      <c r="H163" s="18" t="s">
        <v>97</v>
      </c>
      <c r="I163" s="18">
        <v>3</v>
      </c>
      <c r="J163" s="18">
        <f t="shared" si="19"/>
        <v>176.85</v>
      </c>
      <c r="N163" s="9"/>
      <c r="O163" s="9">
        <v>3080</v>
      </c>
      <c r="P163" s="9" t="s">
        <v>97</v>
      </c>
      <c r="Q163" s="9">
        <v>1068.32</v>
      </c>
    </row>
    <row r="164" spans="1:17">
      <c r="A164" s="18"/>
      <c r="B164" s="18">
        <v>5196</v>
      </c>
      <c r="C164" s="18">
        <v>96.885</v>
      </c>
      <c r="D164" s="18">
        <v>0</v>
      </c>
      <c r="E164" s="18">
        <f t="shared" ref="E164:E169" si="23">C164-D164</f>
        <v>96.885</v>
      </c>
      <c r="F164" s="18">
        <v>903.39</v>
      </c>
      <c r="G164" s="18">
        <f t="shared" si="18"/>
        <v>10.7246039916315</v>
      </c>
      <c r="H164" s="18" t="s">
        <v>117</v>
      </c>
      <c r="I164" s="18">
        <v>6</v>
      </c>
      <c r="J164" s="18">
        <f t="shared" si="19"/>
        <v>581.31</v>
      </c>
      <c r="N164" s="9"/>
      <c r="O164" s="9">
        <v>3213</v>
      </c>
      <c r="P164" s="9" t="s">
        <v>93</v>
      </c>
      <c r="Q164" s="9">
        <v>1282.12</v>
      </c>
    </row>
    <row r="165" spans="1:17">
      <c r="A165" s="18"/>
      <c r="B165" s="18">
        <v>5206</v>
      </c>
      <c r="C165" s="18">
        <v>29.39</v>
      </c>
      <c r="D165" s="18">
        <v>0</v>
      </c>
      <c r="E165" s="18">
        <f t="shared" si="23"/>
        <v>29.39</v>
      </c>
      <c r="F165" s="18">
        <v>0</v>
      </c>
      <c r="G165" s="18">
        <v>0</v>
      </c>
      <c r="H165" s="18">
        <v>0</v>
      </c>
      <c r="I165" s="18"/>
      <c r="J165" s="18">
        <f t="shared" si="19"/>
        <v>0</v>
      </c>
      <c r="N165" s="9"/>
      <c r="O165" s="9">
        <v>3720</v>
      </c>
      <c r="P165" s="9" t="s">
        <v>97</v>
      </c>
      <c r="Q165" s="9">
        <v>1068.32</v>
      </c>
    </row>
    <row r="166" spans="1:17">
      <c r="A166" s="18"/>
      <c r="B166" s="18">
        <v>5207</v>
      </c>
      <c r="C166" s="18">
        <v>61.33</v>
      </c>
      <c r="D166" s="18">
        <f>VLOOKUP(B166,$AA$5:$AB$1048576,2,FALSE)</f>
        <v>19.74</v>
      </c>
      <c r="E166" s="18">
        <f t="shared" si="23"/>
        <v>41.59</v>
      </c>
      <c r="F166" s="18">
        <v>1128.98</v>
      </c>
      <c r="G166" s="18">
        <f t="shared" si="18"/>
        <v>5.43233715389112</v>
      </c>
      <c r="H166" s="18" t="s">
        <v>97</v>
      </c>
      <c r="I166" s="18">
        <v>3</v>
      </c>
      <c r="J166" s="18">
        <f t="shared" si="19"/>
        <v>124.77</v>
      </c>
      <c r="N166" s="9"/>
      <c r="O166" s="9">
        <v>4472</v>
      </c>
      <c r="P166" s="9" t="s">
        <v>93</v>
      </c>
      <c r="Q166" s="9">
        <v>1282.12</v>
      </c>
    </row>
    <row r="167" spans="1:17">
      <c r="A167" s="18"/>
      <c r="B167" s="18">
        <v>5270</v>
      </c>
      <c r="C167" s="18">
        <v>0.23</v>
      </c>
      <c r="D167" s="18">
        <v>0</v>
      </c>
      <c r="E167" s="18">
        <f t="shared" si="23"/>
        <v>0.23</v>
      </c>
      <c r="F167" s="18">
        <v>0</v>
      </c>
      <c r="G167" s="18">
        <v>0</v>
      </c>
      <c r="H167" s="18">
        <v>0</v>
      </c>
      <c r="I167" s="18"/>
      <c r="J167" s="18">
        <f t="shared" si="19"/>
        <v>0</v>
      </c>
      <c r="N167" s="9"/>
      <c r="O167" s="9">
        <v>4649</v>
      </c>
      <c r="P167" s="9" t="s">
        <v>117</v>
      </c>
      <c r="Q167" s="9">
        <v>854.85</v>
      </c>
    </row>
    <row r="168" spans="1:17">
      <c r="A168" s="18"/>
      <c r="B168" s="18">
        <v>5293</v>
      </c>
      <c r="C168" s="18">
        <v>25.2</v>
      </c>
      <c r="D168" s="18">
        <v>0</v>
      </c>
      <c r="E168" s="18">
        <f t="shared" si="23"/>
        <v>25.2</v>
      </c>
      <c r="F168" s="18">
        <v>0</v>
      </c>
      <c r="G168" s="18">
        <v>0</v>
      </c>
      <c r="H168" s="18">
        <v>0</v>
      </c>
      <c r="I168" s="18"/>
      <c r="J168" s="18">
        <f t="shared" si="19"/>
        <v>0</v>
      </c>
      <c r="N168" s="9"/>
      <c r="O168" s="9">
        <v>4654</v>
      </c>
      <c r="P168" s="9" t="s">
        <v>97</v>
      </c>
      <c r="Q168" s="9">
        <v>1068.32</v>
      </c>
    </row>
    <row r="169" spans="1:17">
      <c r="A169" s="18" t="s">
        <v>20</v>
      </c>
      <c r="B169" s="18"/>
      <c r="C169" s="18">
        <v>1874.412</v>
      </c>
      <c r="D169" s="18">
        <f>VLOOKUP(B169,$AA$5:$AB$1048576,2,FALSE)</f>
        <v>0.25</v>
      </c>
      <c r="E169" s="18">
        <f t="shared" si="23"/>
        <v>1874.162</v>
      </c>
      <c r="F169" s="18"/>
      <c r="G169" s="18"/>
      <c r="H169" s="18"/>
      <c r="I169" s="18"/>
      <c r="J169" s="18">
        <f t="shared" si="19"/>
        <v>0</v>
      </c>
      <c r="N169" s="9"/>
      <c r="O169" s="9">
        <v>4794</v>
      </c>
      <c r="P169" s="9" t="s">
        <v>97</v>
      </c>
      <c r="Q169" s="9">
        <v>1068.32</v>
      </c>
    </row>
    <row r="170" spans="1:17">
      <c r="A170" s="18"/>
      <c r="B170" s="18">
        <v>221</v>
      </c>
      <c r="C170" s="18">
        <v>0.013</v>
      </c>
      <c r="D170" s="18">
        <v>0</v>
      </c>
      <c r="E170" s="18">
        <f t="shared" ref="E170:E174" si="24">C170-D170</f>
        <v>0.013</v>
      </c>
      <c r="F170" s="18">
        <v>0</v>
      </c>
      <c r="G170" s="18">
        <v>0</v>
      </c>
      <c r="H170" s="18">
        <v>0</v>
      </c>
      <c r="I170" s="18"/>
      <c r="J170" s="18">
        <f t="shared" si="19"/>
        <v>0</v>
      </c>
      <c r="N170" s="9"/>
      <c r="O170" s="9">
        <v>4817</v>
      </c>
      <c r="P170" s="9" t="s">
        <v>97</v>
      </c>
      <c r="Q170" s="9">
        <v>1068.32</v>
      </c>
    </row>
    <row r="171" spans="1:17">
      <c r="A171" s="18"/>
      <c r="B171" s="18">
        <v>799</v>
      </c>
      <c r="C171" s="18">
        <v>99.68</v>
      </c>
      <c r="D171" s="18">
        <v>0</v>
      </c>
      <c r="E171" s="18">
        <f t="shared" si="24"/>
        <v>99.68</v>
      </c>
      <c r="F171" s="18">
        <v>1157.21</v>
      </c>
      <c r="G171" s="18">
        <f t="shared" si="18"/>
        <v>8.61382117333932</v>
      </c>
      <c r="H171" s="18" t="s">
        <v>93</v>
      </c>
      <c r="I171" s="18">
        <v>4</v>
      </c>
      <c r="J171" s="18">
        <f t="shared" si="19"/>
        <v>398.72</v>
      </c>
      <c r="N171" s="9"/>
      <c r="O171" s="9">
        <v>4936</v>
      </c>
      <c r="P171" s="9" t="s">
        <v>97</v>
      </c>
      <c r="Q171" s="9">
        <v>1068.32</v>
      </c>
    </row>
    <row r="172" spans="1:17">
      <c r="A172" s="18"/>
      <c r="B172" s="18">
        <v>3250</v>
      </c>
      <c r="C172" s="18">
        <v>116.61</v>
      </c>
      <c r="D172" s="18">
        <v>0</v>
      </c>
      <c r="E172" s="18">
        <f t="shared" si="24"/>
        <v>116.61</v>
      </c>
      <c r="F172" s="18">
        <v>964.24</v>
      </c>
      <c r="G172" s="18">
        <f t="shared" si="18"/>
        <v>12.0934622085788</v>
      </c>
      <c r="H172" s="18" t="s">
        <v>97</v>
      </c>
      <c r="I172" s="18">
        <v>8</v>
      </c>
      <c r="J172" s="18">
        <f t="shared" si="19"/>
        <v>932.88</v>
      </c>
      <c r="N172" s="9"/>
      <c r="O172" s="9">
        <v>4975</v>
      </c>
      <c r="P172" s="9" t="s">
        <v>93</v>
      </c>
      <c r="Q172" s="9">
        <v>1282.12</v>
      </c>
    </row>
    <row r="173" spans="1:17">
      <c r="A173" s="18"/>
      <c r="B173" s="18">
        <v>3552</v>
      </c>
      <c r="C173" s="18">
        <v>191.93</v>
      </c>
      <c r="D173" s="18">
        <v>0</v>
      </c>
      <c r="E173" s="18">
        <f t="shared" si="24"/>
        <v>191.93</v>
      </c>
      <c r="F173" s="18">
        <v>964.24</v>
      </c>
      <c r="G173" s="18">
        <f t="shared" si="18"/>
        <v>19.9047954866008</v>
      </c>
      <c r="H173" s="18" t="s">
        <v>97</v>
      </c>
      <c r="I173" s="18">
        <v>8</v>
      </c>
      <c r="J173" s="18">
        <f t="shared" si="19"/>
        <v>1535.44</v>
      </c>
      <c r="N173" s="9"/>
      <c r="O173" s="9">
        <v>4977</v>
      </c>
      <c r="P173" s="9" t="s">
        <v>93</v>
      </c>
      <c r="Q173" s="9">
        <v>1282.12</v>
      </c>
    </row>
    <row r="174" spans="1:17">
      <c r="A174" s="18"/>
      <c r="B174" s="18">
        <v>3554</v>
      </c>
      <c r="C174" s="18">
        <v>34.25</v>
      </c>
      <c r="D174" s="18">
        <f>VLOOKUP(B174,$AA$5:$AB$1048576,2,FALSE)</f>
        <v>34.25</v>
      </c>
      <c r="E174" s="18">
        <f t="shared" si="24"/>
        <v>0</v>
      </c>
      <c r="F174" s="18">
        <v>0</v>
      </c>
      <c r="G174" s="18">
        <v>0</v>
      </c>
      <c r="H174" s="18">
        <v>0</v>
      </c>
      <c r="I174" s="18"/>
      <c r="J174" s="18">
        <f t="shared" si="19"/>
        <v>0</v>
      </c>
      <c r="N174" s="9"/>
      <c r="O174" s="9">
        <v>4978</v>
      </c>
      <c r="P174" s="9" t="s">
        <v>97</v>
      </c>
      <c r="Q174" s="9">
        <v>1068.32</v>
      </c>
    </row>
    <row r="175" spans="1:17">
      <c r="A175" s="18"/>
      <c r="B175" s="18">
        <v>3925</v>
      </c>
      <c r="C175" s="18">
        <v>69.6</v>
      </c>
      <c r="D175" s="18">
        <v>0</v>
      </c>
      <c r="E175" s="18">
        <f t="shared" ref="E175:E181" si="25">C175-D175</f>
        <v>69.6</v>
      </c>
      <c r="F175" s="18">
        <v>964.24</v>
      </c>
      <c r="G175" s="18">
        <f t="shared" si="18"/>
        <v>7.21811997013192</v>
      </c>
      <c r="H175" s="18" t="s">
        <v>97</v>
      </c>
      <c r="I175" s="18">
        <v>3</v>
      </c>
      <c r="J175" s="18">
        <f t="shared" si="19"/>
        <v>208.8</v>
      </c>
      <c r="N175" s="9"/>
      <c r="O175" s="9">
        <v>4979</v>
      </c>
      <c r="P175" s="9" t="s">
        <v>97</v>
      </c>
      <c r="Q175" s="9">
        <v>1068.32</v>
      </c>
    </row>
    <row r="176" spans="1:17">
      <c r="A176" s="18"/>
      <c r="B176" s="18">
        <v>3967</v>
      </c>
      <c r="C176" s="18">
        <v>128.474</v>
      </c>
      <c r="D176" s="18">
        <f>VLOOKUP(B176,$AA$5:$AB$1048576,2,FALSE)</f>
        <v>12.4</v>
      </c>
      <c r="E176" s="18">
        <f t="shared" si="25"/>
        <v>116.074</v>
      </c>
      <c r="F176" s="18">
        <v>1157.21</v>
      </c>
      <c r="G176" s="18">
        <f t="shared" si="18"/>
        <v>11.1020471651645</v>
      </c>
      <c r="H176" s="18" t="s">
        <v>93</v>
      </c>
      <c r="I176" s="18">
        <v>10</v>
      </c>
      <c r="J176" s="18">
        <f t="shared" si="19"/>
        <v>1160.74</v>
      </c>
      <c r="N176" s="9"/>
      <c r="O176" s="9">
        <v>5134</v>
      </c>
      <c r="P176" s="9" t="s">
        <v>97</v>
      </c>
      <c r="Q176" s="9">
        <v>1068.32</v>
      </c>
    </row>
    <row r="177" spans="1:17">
      <c r="A177" s="18"/>
      <c r="B177" s="18">
        <v>4088</v>
      </c>
      <c r="C177" s="18">
        <v>96.785</v>
      </c>
      <c r="D177" s="18">
        <v>0</v>
      </c>
      <c r="E177" s="18">
        <f t="shared" si="25"/>
        <v>96.785</v>
      </c>
      <c r="F177" s="18">
        <v>964.24</v>
      </c>
      <c r="G177" s="18">
        <f t="shared" si="18"/>
        <v>10.037438811914</v>
      </c>
      <c r="H177" s="18" t="s">
        <v>97</v>
      </c>
      <c r="I177" s="18">
        <v>8</v>
      </c>
      <c r="J177" s="18">
        <f t="shared" si="19"/>
        <v>774.28</v>
      </c>
      <c r="N177" s="9"/>
      <c r="O177" s="9">
        <v>5137</v>
      </c>
      <c r="P177" s="9" t="s">
        <v>97</v>
      </c>
      <c r="Q177" s="9">
        <v>1068.32</v>
      </c>
    </row>
    <row r="178" spans="1:17">
      <c r="A178" s="18"/>
      <c r="B178" s="18">
        <v>4315</v>
      </c>
      <c r="C178" s="18">
        <v>101.333</v>
      </c>
      <c r="D178" s="18">
        <f>VLOOKUP(B178,$AA$5:$AB$1048576,2,FALSE)</f>
        <v>41</v>
      </c>
      <c r="E178" s="18">
        <f t="shared" si="25"/>
        <v>60.333</v>
      </c>
      <c r="F178" s="18">
        <v>964.24</v>
      </c>
      <c r="G178" s="18">
        <f t="shared" si="18"/>
        <v>10.5091056168589</v>
      </c>
      <c r="H178" s="18" t="s">
        <v>97</v>
      </c>
      <c r="I178" s="18">
        <v>8</v>
      </c>
      <c r="J178" s="18">
        <f t="shared" si="19"/>
        <v>482.664</v>
      </c>
      <c r="N178" s="9"/>
      <c r="O178" s="9">
        <v>5251</v>
      </c>
      <c r="P178" s="9" t="s">
        <v>117</v>
      </c>
      <c r="Q178" s="9">
        <v>854.85</v>
      </c>
    </row>
    <row r="179" spans="1:17">
      <c r="A179" s="18"/>
      <c r="B179" s="18">
        <v>4512</v>
      </c>
      <c r="C179" s="18">
        <v>0.145</v>
      </c>
      <c r="D179" s="18">
        <v>0</v>
      </c>
      <c r="E179" s="18">
        <f t="shared" si="25"/>
        <v>0.145</v>
      </c>
      <c r="F179" s="18">
        <v>0</v>
      </c>
      <c r="G179" s="18">
        <v>0</v>
      </c>
      <c r="H179" s="18">
        <v>0</v>
      </c>
      <c r="I179" s="18"/>
      <c r="J179" s="18">
        <f t="shared" si="19"/>
        <v>0</v>
      </c>
      <c r="N179" s="9"/>
      <c r="O179" s="9">
        <v>5264</v>
      </c>
      <c r="P179" s="9" t="s">
        <v>97</v>
      </c>
      <c r="Q179" s="9">
        <v>1068.32</v>
      </c>
    </row>
    <row r="180" spans="1:17">
      <c r="A180" s="18"/>
      <c r="B180" s="18">
        <v>4578</v>
      </c>
      <c r="C180" s="18">
        <v>19.43</v>
      </c>
      <c r="D180" s="18">
        <v>0</v>
      </c>
      <c r="E180" s="18">
        <f t="shared" si="25"/>
        <v>19.43</v>
      </c>
      <c r="F180" s="18">
        <v>0</v>
      </c>
      <c r="G180" s="18">
        <v>0</v>
      </c>
      <c r="H180" s="18">
        <v>0</v>
      </c>
      <c r="I180" s="18"/>
      <c r="J180" s="18">
        <f t="shared" si="19"/>
        <v>0</v>
      </c>
      <c r="N180" s="9"/>
      <c r="O180" s="9">
        <v>5289</v>
      </c>
      <c r="P180" s="9" t="s">
        <v>117</v>
      </c>
      <c r="Q180" s="9">
        <v>854.85</v>
      </c>
    </row>
    <row r="181" spans="1:17">
      <c r="A181" s="18"/>
      <c r="B181" s="18">
        <v>4589</v>
      </c>
      <c r="C181" s="18">
        <v>90.123</v>
      </c>
      <c r="D181" s="18">
        <f>VLOOKUP(B181,$AA$5:$AB$1048576,2,FALSE)</f>
        <v>12.01</v>
      </c>
      <c r="E181" s="18">
        <f t="shared" si="25"/>
        <v>78.113</v>
      </c>
      <c r="F181" s="18">
        <v>964.24</v>
      </c>
      <c r="G181" s="18">
        <f t="shared" si="18"/>
        <v>9.34653198373849</v>
      </c>
      <c r="H181" s="18" t="s">
        <v>97</v>
      </c>
      <c r="I181" s="18">
        <v>8</v>
      </c>
      <c r="J181" s="18">
        <f t="shared" si="19"/>
        <v>624.904</v>
      </c>
      <c r="N181" s="9"/>
      <c r="O181" s="9">
        <v>5351</v>
      </c>
      <c r="P181" s="9" t="s">
        <v>97</v>
      </c>
      <c r="Q181" s="9">
        <v>1068.32</v>
      </c>
    </row>
    <row r="182" spans="1:17">
      <c r="A182" s="18"/>
      <c r="B182" s="18">
        <v>4672</v>
      </c>
      <c r="C182" s="18">
        <v>114.296</v>
      </c>
      <c r="D182" s="18">
        <v>0</v>
      </c>
      <c r="E182" s="18">
        <f t="shared" ref="E182:E191" si="26">C182-D182</f>
        <v>114.296</v>
      </c>
      <c r="F182" s="18">
        <v>964.24</v>
      </c>
      <c r="G182" s="18">
        <f t="shared" si="18"/>
        <v>11.8534804612959</v>
      </c>
      <c r="H182" s="18" t="s">
        <v>97</v>
      </c>
      <c r="I182" s="18">
        <v>8</v>
      </c>
      <c r="J182" s="18">
        <f t="shared" si="19"/>
        <v>914.368</v>
      </c>
      <c r="N182" s="9"/>
      <c r="O182" s="9">
        <v>5352</v>
      </c>
      <c r="P182" s="9" t="s">
        <v>97</v>
      </c>
      <c r="Q182" s="9">
        <v>1068.32</v>
      </c>
    </row>
    <row r="183" spans="1:17">
      <c r="A183" s="18"/>
      <c r="B183" s="18">
        <v>4747</v>
      </c>
      <c r="C183" s="18">
        <v>155.64</v>
      </c>
      <c r="D183" s="18">
        <f>VLOOKUP(B183,$AA$5:$AB$1048576,2,FALSE)</f>
        <v>0.67</v>
      </c>
      <c r="E183" s="18">
        <f t="shared" si="26"/>
        <v>154.97</v>
      </c>
      <c r="F183" s="18">
        <v>964.24</v>
      </c>
      <c r="G183" s="18">
        <f t="shared" si="18"/>
        <v>16.1412096573467</v>
      </c>
      <c r="H183" s="18" t="s">
        <v>97</v>
      </c>
      <c r="I183" s="18">
        <v>8</v>
      </c>
      <c r="J183" s="18">
        <f t="shared" si="19"/>
        <v>1239.76</v>
      </c>
      <c r="N183" s="9"/>
      <c r="O183" s="9">
        <v>5353</v>
      </c>
      <c r="P183" s="9" t="s">
        <v>97</v>
      </c>
      <c r="Q183" s="9">
        <v>1068.32</v>
      </c>
    </row>
    <row r="184" spans="1:17">
      <c r="A184" s="18"/>
      <c r="B184" s="18">
        <v>4987</v>
      </c>
      <c r="C184" s="18">
        <v>49.91</v>
      </c>
      <c r="D184" s="18">
        <v>0</v>
      </c>
      <c r="E184" s="18">
        <f t="shared" si="26"/>
        <v>49.91</v>
      </c>
      <c r="F184" s="18">
        <v>771.57</v>
      </c>
      <c r="G184" s="18">
        <f t="shared" si="18"/>
        <v>6.46862889951657</v>
      </c>
      <c r="H184" s="18" t="s">
        <v>117</v>
      </c>
      <c r="I184" s="18">
        <v>2</v>
      </c>
      <c r="J184" s="18">
        <f t="shared" si="19"/>
        <v>99.82</v>
      </c>
      <c r="N184" s="9" t="s">
        <v>23</v>
      </c>
      <c r="O184" s="9">
        <v>5038</v>
      </c>
      <c r="P184" s="9" t="s">
        <v>97</v>
      </c>
      <c r="Q184" s="9">
        <v>375</v>
      </c>
    </row>
    <row r="185" spans="1:17">
      <c r="A185" s="18"/>
      <c r="B185" s="18">
        <v>5068</v>
      </c>
      <c r="C185" s="18">
        <v>26.79</v>
      </c>
      <c r="D185" s="18">
        <v>0</v>
      </c>
      <c r="E185" s="18">
        <f t="shared" si="26"/>
        <v>26.79</v>
      </c>
      <c r="F185" s="18">
        <v>0</v>
      </c>
      <c r="G185" s="18">
        <v>0</v>
      </c>
      <c r="H185" s="18">
        <v>0</v>
      </c>
      <c r="I185" s="18"/>
      <c r="J185" s="18">
        <f t="shared" si="19"/>
        <v>0</v>
      </c>
      <c r="N185" s="9"/>
      <c r="O185" s="9">
        <v>5240</v>
      </c>
      <c r="P185" s="9" t="s">
        <v>97</v>
      </c>
      <c r="Q185" s="9">
        <v>375</v>
      </c>
    </row>
    <row r="186" spans="1:17">
      <c r="A186" s="18"/>
      <c r="B186" s="18">
        <v>5101</v>
      </c>
      <c r="C186" s="18">
        <v>68.3</v>
      </c>
      <c r="D186" s="18">
        <v>0</v>
      </c>
      <c r="E186" s="18">
        <f t="shared" si="26"/>
        <v>68.3</v>
      </c>
      <c r="F186" s="18">
        <v>771.57</v>
      </c>
      <c r="G186" s="18">
        <f t="shared" si="18"/>
        <v>8.85208082221963</v>
      </c>
      <c r="H186" s="18" t="s">
        <v>117</v>
      </c>
      <c r="I186" s="18">
        <v>2</v>
      </c>
      <c r="J186" s="18">
        <f t="shared" si="19"/>
        <v>136.6</v>
      </c>
      <c r="N186" s="9"/>
      <c r="O186" s="9">
        <v>5254</v>
      </c>
      <c r="P186" s="9" t="s">
        <v>97</v>
      </c>
      <c r="Q186" s="9">
        <v>375</v>
      </c>
    </row>
    <row r="187" spans="1:17">
      <c r="A187" s="18"/>
      <c r="B187" s="18">
        <v>5229</v>
      </c>
      <c r="C187" s="18">
        <v>222.05</v>
      </c>
      <c r="D187" s="18">
        <v>0</v>
      </c>
      <c r="E187" s="18">
        <f t="shared" si="26"/>
        <v>222.05</v>
      </c>
      <c r="F187" s="18">
        <v>964.24</v>
      </c>
      <c r="G187" s="18">
        <f t="shared" si="18"/>
        <v>23.0284991288476</v>
      </c>
      <c r="H187" s="18" t="s">
        <v>97</v>
      </c>
      <c r="I187" s="18">
        <v>8</v>
      </c>
      <c r="J187" s="18">
        <f t="shared" si="19"/>
        <v>1776.4</v>
      </c>
      <c r="N187" s="9"/>
      <c r="O187" s="9">
        <v>5255</v>
      </c>
      <c r="P187" s="9" t="s">
        <v>97</v>
      </c>
      <c r="Q187" s="9">
        <v>375</v>
      </c>
    </row>
    <row r="188" spans="1:17">
      <c r="A188" s="18"/>
      <c r="B188" s="18">
        <v>5334</v>
      </c>
      <c r="C188" s="18">
        <v>202.314</v>
      </c>
      <c r="D188" s="18">
        <v>0</v>
      </c>
      <c r="E188" s="18">
        <f t="shared" si="26"/>
        <v>202.314</v>
      </c>
      <c r="F188" s="18">
        <v>964.24</v>
      </c>
      <c r="G188" s="18">
        <f t="shared" si="18"/>
        <v>20.981705799386</v>
      </c>
      <c r="H188" s="18" t="s">
        <v>97</v>
      </c>
      <c r="I188" s="18">
        <v>8</v>
      </c>
      <c r="J188" s="18">
        <f t="shared" si="19"/>
        <v>1618.512</v>
      </c>
      <c r="N188" s="9"/>
      <c r="O188" s="9">
        <v>5275</v>
      </c>
      <c r="P188" s="9" t="s">
        <v>97</v>
      </c>
      <c r="Q188" s="9">
        <v>375</v>
      </c>
    </row>
    <row r="189" spans="1:17">
      <c r="A189" s="18"/>
      <c r="B189" s="18">
        <v>5480</v>
      </c>
      <c r="C189" s="18">
        <v>30.16</v>
      </c>
      <c r="D189" s="18">
        <v>0</v>
      </c>
      <c r="E189" s="18">
        <f t="shared" si="26"/>
        <v>30.16</v>
      </c>
      <c r="F189" s="18">
        <v>0</v>
      </c>
      <c r="G189" s="18">
        <v>0</v>
      </c>
      <c r="H189" s="18">
        <v>0</v>
      </c>
      <c r="I189" s="18"/>
      <c r="J189" s="18">
        <f t="shared" si="19"/>
        <v>0</v>
      </c>
      <c r="N189" s="9"/>
      <c r="O189" s="9">
        <v>5288</v>
      </c>
      <c r="P189" s="9" t="s">
        <v>97</v>
      </c>
      <c r="Q189" s="9">
        <v>375</v>
      </c>
    </row>
    <row r="190" spans="1:17">
      <c r="A190" s="18"/>
      <c r="B190" s="18">
        <v>5481</v>
      </c>
      <c r="C190" s="18">
        <v>56.579</v>
      </c>
      <c r="D190" s="18">
        <v>0</v>
      </c>
      <c r="E190" s="18">
        <f t="shared" si="26"/>
        <v>56.579</v>
      </c>
      <c r="F190" s="18">
        <v>0</v>
      </c>
      <c r="G190" s="18">
        <v>0</v>
      </c>
      <c r="H190" s="18">
        <v>0</v>
      </c>
      <c r="I190" s="18"/>
      <c r="J190" s="18">
        <f t="shared" si="19"/>
        <v>0</v>
      </c>
      <c r="N190" s="9"/>
      <c r="O190" s="9">
        <v>5318</v>
      </c>
      <c r="P190" s="9" t="s">
        <v>97</v>
      </c>
      <c r="Q190" s="9">
        <v>375</v>
      </c>
    </row>
    <row r="191" spans="1:17">
      <c r="A191" s="18" t="s">
        <v>21</v>
      </c>
      <c r="B191" s="18"/>
      <c r="C191" s="18">
        <v>2216.045</v>
      </c>
      <c r="D191" s="18">
        <f>VLOOKUP(B191,$AA$5:$AB$1048576,2,FALSE)</f>
        <v>0.25</v>
      </c>
      <c r="E191" s="18">
        <f t="shared" si="26"/>
        <v>2215.795</v>
      </c>
      <c r="F191" s="18"/>
      <c r="G191" s="18"/>
      <c r="H191" s="18"/>
      <c r="I191" s="18"/>
      <c r="J191" s="18">
        <f t="shared" si="19"/>
        <v>0</v>
      </c>
      <c r="N191" s="9"/>
      <c r="O191" s="9">
        <v>5320</v>
      </c>
      <c r="P191" s="9" t="s">
        <v>97</v>
      </c>
      <c r="Q191" s="9">
        <v>375</v>
      </c>
    </row>
    <row r="192" spans="1:17">
      <c r="A192" s="18"/>
      <c r="B192" s="18">
        <v>2694</v>
      </c>
      <c r="C192" s="18">
        <v>66.045</v>
      </c>
      <c r="D192" s="18">
        <v>0</v>
      </c>
      <c r="E192" s="18">
        <f t="shared" ref="E192:E205" si="27">C192-D192</f>
        <v>66.045</v>
      </c>
      <c r="F192" s="18">
        <v>780.11</v>
      </c>
      <c r="G192" s="18">
        <f t="shared" si="18"/>
        <v>8.46611375318865</v>
      </c>
      <c r="H192" s="18" t="s">
        <v>97</v>
      </c>
      <c r="I192" s="18">
        <v>3</v>
      </c>
      <c r="J192" s="18">
        <f t="shared" si="19"/>
        <v>198.135</v>
      </c>
      <c r="N192" s="9" t="s">
        <v>24</v>
      </c>
      <c r="O192" s="9"/>
      <c r="P192" s="9"/>
      <c r="Q192" s="9">
        <v>155899.76</v>
      </c>
    </row>
    <row r="193" spans="1:10">
      <c r="A193" s="18"/>
      <c r="B193" s="18">
        <v>2700</v>
      </c>
      <c r="C193" s="18">
        <v>142.028</v>
      </c>
      <c r="D193" s="18">
        <f>VLOOKUP(B193,$AA$5:$AB$1048576,2,FALSE)</f>
        <v>7.41</v>
      </c>
      <c r="E193" s="18">
        <f t="shared" si="27"/>
        <v>134.618</v>
      </c>
      <c r="F193" s="18">
        <v>936.23</v>
      </c>
      <c r="G193" s="18">
        <f t="shared" si="18"/>
        <v>15.1702039028871</v>
      </c>
      <c r="H193" s="18" t="s">
        <v>93</v>
      </c>
      <c r="I193" s="18">
        <v>10</v>
      </c>
      <c r="J193" s="18">
        <f t="shared" si="19"/>
        <v>1346.18</v>
      </c>
    </row>
    <row r="194" spans="1:10">
      <c r="A194" s="18"/>
      <c r="B194" s="18">
        <v>2707</v>
      </c>
      <c r="C194" s="18">
        <v>80.27</v>
      </c>
      <c r="D194" s="18">
        <v>0</v>
      </c>
      <c r="E194" s="18">
        <f t="shared" si="27"/>
        <v>80.27</v>
      </c>
      <c r="F194" s="18">
        <v>936.23</v>
      </c>
      <c r="G194" s="18">
        <f t="shared" si="18"/>
        <v>8.57374790382705</v>
      </c>
      <c r="H194" s="18" t="s">
        <v>93</v>
      </c>
      <c r="I194" s="18">
        <v>4</v>
      </c>
      <c r="J194" s="18">
        <f t="shared" si="19"/>
        <v>321.08</v>
      </c>
    </row>
    <row r="195" spans="1:10">
      <c r="A195" s="18"/>
      <c r="B195" s="18">
        <v>2709</v>
      </c>
      <c r="C195" s="18">
        <v>141.66</v>
      </c>
      <c r="D195" s="18">
        <v>0</v>
      </c>
      <c r="E195" s="18">
        <f t="shared" si="27"/>
        <v>141.66</v>
      </c>
      <c r="F195" s="18">
        <v>936.23</v>
      </c>
      <c r="G195" s="18">
        <f t="shared" si="18"/>
        <v>15.1308973222392</v>
      </c>
      <c r="H195" s="18" t="s">
        <v>93</v>
      </c>
      <c r="I195" s="18">
        <v>10</v>
      </c>
      <c r="J195" s="18">
        <f t="shared" si="19"/>
        <v>1416.6</v>
      </c>
    </row>
    <row r="196" spans="1:10">
      <c r="A196" s="18"/>
      <c r="B196" s="18">
        <v>2726</v>
      </c>
      <c r="C196" s="18">
        <v>10.81</v>
      </c>
      <c r="D196" s="18">
        <v>0</v>
      </c>
      <c r="E196" s="18">
        <f t="shared" si="27"/>
        <v>10.81</v>
      </c>
      <c r="F196" s="18">
        <v>0</v>
      </c>
      <c r="G196" s="18">
        <v>0</v>
      </c>
      <c r="H196" s="18">
        <v>0</v>
      </c>
      <c r="I196" s="18"/>
      <c r="J196" s="18">
        <f t="shared" si="19"/>
        <v>0</v>
      </c>
    </row>
    <row r="197" spans="1:10">
      <c r="A197" s="18"/>
      <c r="B197" s="18">
        <v>2730</v>
      </c>
      <c r="C197" s="18">
        <v>139.9</v>
      </c>
      <c r="D197" s="18">
        <v>0</v>
      </c>
      <c r="E197" s="18">
        <f t="shared" si="27"/>
        <v>139.9</v>
      </c>
      <c r="F197" s="18">
        <v>780.11</v>
      </c>
      <c r="G197" s="18">
        <f t="shared" ref="G197:G260" si="28">C197/F197%</f>
        <v>17.9333683711271</v>
      </c>
      <c r="H197" s="18" t="s">
        <v>97</v>
      </c>
      <c r="I197" s="18">
        <v>8</v>
      </c>
      <c r="J197" s="18">
        <f t="shared" si="19"/>
        <v>1119.2</v>
      </c>
    </row>
    <row r="198" spans="1:10">
      <c r="A198" s="18"/>
      <c r="B198" s="18">
        <v>2760</v>
      </c>
      <c r="C198" s="18">
        <v>0.053</v>
      </c>
      <c r="D198" s="18">
        <v>0</v>
      </c>
      <c r="E198" s="18">
        <f t="shared" si="27"/>
        <v>0.053</v>
      </c>
      <c r="F198" s="18">
        <v>0</v>
      </c>
      <c r="G198" s="18">
        <v>0</v>
      </c>
      <c r="H198" s="18">
        <v>0</v>
      </c>
      <c r="I198" s="18"/>
      <c r="J198" s="18">
        <f t="shared" ref="J198:J261" si="29">E198*I198</f>
        <v>0</v>
      </c>
    </row>
    <row r="199" spans="1:10">
      <c r="A199" s="18"/>
      <c r="B199" s="18">
        <v>2793</v>
      </c>
      <c r="C199" s="18">
        <v>67.46</v>
      </c>
      <c r="D199" s="18">
        <v>0</v>
      </c>
      <c r="E199" s="18">
        <f t="shared" si="27"/>
        <v>67.46</v>
      </c>
      <c r="F199" s="18">
        <v>936.23</v>
      </c>
      <c r="G199" s="18">
        <f t="shared" si="28"/>
        <v>7.20549437638187</v>
      </c>
      <c r="H199" s="18" t="s">
        <v>93</v>
      </c>
      <c r="I199" s="18">
        <v>4</v>
      </c>
      <c r="J199" s="18">
        <f t="shared" si="29"/>
        <v>269.84</v>
      </c>
    </row>
    <row r="200" spans="1:10">
      <c r="A200" s="18"/>
      <c r="B200" s="18">
        <v>3456</v>
      </c>
      <c r="C200" s="18">
        <v>57.08</v>
      </c>
      <c r="D200" s="18">
        <v>0</v>
      </c>
      <c r="E200" s="18">
        <f t="shared" si="27"/>
        <v>57.08</v>
      </c>
      <c r="F200" s="18">
        <v>780.11</v>
      </c>
      <c r="G200" s="18">
        <f t="shared" si="28"/>
        <v>7.31691684506031</v>
      </c>
      <c r="H200" s="18" t="s">
        <v>97</v>
      </c>
      <c r="I200" s="18">
        <v>3</v>
      </c>
      <c r="J200" s="18">
        <f t="shared" si="29"/>
        <v>171.24</v>
      </c>
    </row>
    <row r="201" spans="1:10">
      <c r="A201" s="18"/>
      <c r="B201" s="18">
        <v>4190</v>
      </c>
      <c r="C201" s="18">
        <v>192.71</v>
      </c>
      <c r="D201" s="18">
        <v>0</v>
      </c>
      <c r="E201" s="18">
        <f t="shared" si="27"/>
        <v>192.71</v>
      </c>
      <c r="F201" s="18">
        <v>780.11</v>
      </c>
      <c r="G201" s="18">
        <f t="shared" si="28"/>
        <v>24.7029265103639</v>
      </c>
      <c r="H201" s="18" t="s">
        <v>97</v>
      </c>
      <c r="I201" s="18">
        <v>8</v>
      </c>
      <c r="J201" s="18">
        <f t="shared" si="29"/>
        <v>1541.68</v>
      </c>
    </row>
    <row r="202" spans="1:10">
      <c r="A202" s="18"/>
      <c r="B202" s="18">
        <v>4192</v>
      </c>
      <c r="C202" s="18">
        <v>128.74</v>
      </c>
      <c r="D202" s="18">
        <v>0</v>
      </c>
      <c r="E202" s="18">
        <f t="shared" si="27"/>
        <v>128.74</v>
      </c>
      <c r="F202" s="18">
        <v>936.23</v>
      </c>
      <c r="G202" s="18">
        <f t="shared" si="28"/>
        <v>13.7508945451438</v>
      </c>
      <c r="H202" s="18" t="s">
        <v>93</v>
      </c>
      <c r="I202" s="18">
        <v>10</v>
      </c>
      <c r="J202" s="18">
        <f t="shared" si="29"/>
        <v>1287.4</v>
      </c>
    </row>
    <row r="203" spans="1:10">
      <c r="A203" s="18"/>
      <c r="B203" s="18">
        <v>4193</v>
      </c>
      <c r="C203" s="18">
        <v>40.9</v>
      </c>
      <c r="D203" s="18">
        <v>0</v>
      </c>
      <c r="E203" s="18">
        <f t="shared" si="27"/>
        <v>40.9</v>
      </c>
      <c r="F203" s="18">
        <v>624.23</v>
      </c>
      <c r="G203" s="18">
        <f t="shared" si="28"/>
        <v>6.55207215289236</v>
      </c>
      <c r="H203" s="18" t="s">
        <v>117</v>
      </c>
      <c r="I203" s="18">
        <v>2</v>
      </c>
      <c r="J203" s="18">
        <f t="shared" si="29"/>
        <v>81.8</v>
      </c>
    </row>
    <row r="204" spans="1:10">
      <c r="A204" s="18"/>
      <c r="B204" s="18">
        <v>4448</v>
      </c>
      <c r="C204" s="18">
        <v>60.89</v>
      </c>
      <c r="D204" s="18">
        <v>0</v>
      </c>
      <c r="E204" s="18">
        <f t="shared" si="27"/>
        <v>60.89</v>
      </c>
      <c r="F204" s="18">
        <v>936.23</v>
      </c>
      <c r="G204" s="18">
        <f t="shared" si="28"/>
        <v>6.50374373818399</v>
      </c>
      <c r="H204" s="18" t="s">
        <v>93</v>
      </c>
      <c r="I204" s="18">
        <v>4</v>
      </c>
      <c r="J204" s="18">
        <f t="shared" si="29"/>
        <v>243.56</v>
      </c>
    </row>
    <row r="205" spans="1:10">
      <c r="A205" s="18"/>
      <c r="B205" s="18">
        <v>4473</v>
      </c>
      <c r="C205" s="18">
        <v>62.24</v>
      </c>
      <c r="D205" s="18">
        <f>VLOOKUP(B205,$AA$5:$AB$1048576,2,FALSE)</f>
        <v>2.14</v>
      </c>
      <c r="E205" s="18">
        <f t="shared" si="27"/>
        <v>60.1</v>
      </c>
      <c r="F205" s="18">
        <v>780.11</v>
      </c>
      <c r="G205" s="18">
        <f t="shared" si="28"/>
        <v>7.97836202586815</v>
      </c>
      <c r="H205" s="18" t="s">
        <v>97</v>
      </c>
      <c r="I205" s="18">
        <v>3</v>
      </c>
      <c r="J205" s="18">
        <f t="shared" si="29"/>
        <v>180.3</v>
      </c>
    </row>
    <row r="206" spans="1:10">
      <c r="A206" s="18"/>
      <c r="B206" s="18">
        <v>4945</v>
      </c>
      <c r="C206" s="18">
        <v>13.86</v>
      </c>
      <c r="D206" s="18">
        <v>0</v>
      </c>
      <c r="E206" s="18">
        <f t="shared" ref="E206:E213" si="30">C206-D206</f>
        <v>13.86</v>
      </c>
      <c r="F206" s="18">
        <v>780.11</v>
      </c>
      <c r="G206" s="18">
        <f t="shared" si="28"/>
        <v>1.77667252054197</v>
      </c>
      <c r="H206" s="18" t="s">
        <v>97</v>
      </c>
      <c r="I206" s="18">
        <v>3</v>
      </c>
      <c r="J206" s="18">
        <f t="shared" si="29"/>
        <v>41.58</v>
      </c>
    </row>
    <row r="207" spans="1:10">
      <c r="A207" s="18"/>
      <c r="B207" s="18">
        <v>5107</v>
      </c>
      <c r="C207" s="18">
        <v>14.657</v>
      </c>
      <c r="D207" s="18">
        <v>0</v>
      </c>
      <c r="E207" s="18">
        <f t="shared" si="30"/>
        <v>14.657</v>
      </c>
      <c r="F207" s="18">
        <v>780.11</v>
      </c>
      <c r="G207" s="18">
        <f t="shared" si="28"/>
        <v>1.87883759982567</v>
      </c>
      <c r="H207" s="18" t="s">
        <v>97</v>
      </c>
      <c r="I207" s="18">
        <v>3</v>
      </c>
      <c r="J207" s="18">
        <f t="shared" si="29"/>
        <v>43.971</v>
      </c>
    </row>
    <row r="208" spans="1:10">
      <c r="A208" s="18"/>
      <c r="B208" s="18">
        <v>5121</v>
      </c>
      <c r="C208" s="18">
        <v>30.45</v>
      </c>
      <c r="D208" s="18">
        <v>0</v>
      </c>
      <c r="E208" s="18">
        <f t="shared" si="30"/>
        <v>30.45</v>
      </c>
      <c r="F208" s="18">
        <v>936.23</v>
      </c>
      <c r="G208" s="18">
        <f t="shared" si="28"/>
        <v>3.25240592589428</v>
      </c>
      <c r="H208" s="18" t="s">
        <v>93</v>
      </c>
      <c r="I208" s="18">
        <v>4</v>
      </c>
      <c r="J208" s="18">
        <f t="shared" si="29"/>
        <v>121.8</v>
      </c>
    </row>
    <row r="209" spans="1:10">
      <c r="A209" s="18"/>
      <c r="B209" s="18">
        <v>5159</v>
      </c>
      <c r="C209" s="18">
        <v>103.09</v>
      </c>
      <c r="D209" s="18">
        <v>0</v>
      </c>
      <c r="E209" s="18">
        <f t="shared" si="30"/>
        <v>103.09</v>
      </c>
      <c r="F209" s="18">
        <v>780.11</v>
      </c>
      <c r="G209" s="18">
        <f t="shared" si="28"/>
        <v>13.2148030405968</v>
      </c>
      <c r="H209" s="18" t="s">
        <v>97</v>
      </c>
      <c r="I209" s="18">
        <v>8</v>
      </c>
      <c r="J209" s="18">
        <f t="shared" si="29"/>
        <v>824.72</v>
      </c>
    </row>
    <row r="210" spans="1:10">
      <c r="A210" s="18"/>
      <c r="B210" s="18">
        <v>5160</v>
      </c>
      <c r="C210" s="18">
        <v>11.61</v>
      </c>
      <c r="D210" s="18">
        <v>0</v>
      </c>
      <c r="E210" s="18">
        <f t="shared" si="30"/>
        <v>11.61</v>
      </c>
      <c r="F210" s="18">
        <v>780.11</v>
      </c>
      <c r="G210" s="18">
        <f t="shared" si="28"/>
        <v>1.48825165681763</v>
      </c>
      <c r="H210" s="18" t="s">
        <v>97</v>
      </c>
      <c r="I210" s="18">
        <v>3</v>
      </c>
      <c r="J210" s="18">
        <f t="shared" si="29"/>
        <v>34.83</v>
      </c>
    </row>
    <row r="211" spans="1:10">
      <c r="A211" s="18"/>
      <c r="B211" s="18">
        <v>5192</v>
      </c>
      <c r="C211" s="18">
        <v>59.864</v>
      </c>
      <c r="D211" s="18">
        <v>0</v>
      </c>
      <c r="E211" s="18">
        <f t="shared" si="30"/>
        <v>59.864</v>
      </c>
      <c r="F211" s="18">
        <v>780.11</v>
      </c>
      <c r="G211" s="18">
        <f t="shared" si="28"/>
        <v>7.67378959377524</v>
      </c>
      <c r="H211" s="18" t="s">
        <v>97</v>
      </c>
      <c r="I211" s="18">
        <v>3</v>
      </c>
      <c r="J211" s="18">
        <f t="shared" si="29"/>
        <v>179.592</v>
      </c>
    </row>
    <row r="212" spans="1:10">
      <c r="A212" s="18"/>
      <c r="B212" s="18">
        <v>5193</v>
      </c>
      <c r="C212" s="18">
        <v>42</v>
      </c>
      <c r="D212" s="18">
        <v>0</v>
      </c>
      <c r="E212" s="18">
        <f t="shared" si="30"/>
        <v>42</v>
      </c>
      <c r="F212" s="18">
        <v>780.11</v>
      </c>
      <c r="G212" s="18">
        <f t="shared" si="28"/>
        <v>5.38385612285447</v>
      </c>
      <c r="H212" s="18" t="s">
        <v>97</v>
      </c>
      <c r="I212" s="18">
        <v>3</v>
      </c>
      <c r="J212" s="18">
        <f t="shared" si="29"/>
        <v>126</v>
      </c>
    </row>
    <row r="213" spans="1:10">
      <c r="A213" s="18"/>
      <c r="B213" s="18">
        <v>5198</v>
      </c>
      <c r="C213" s="18">
        <v>94.3</v>
      </c>
      <c r="D213" s="18">
        <f>VLOOKUP(B213,$AA$5:$AB$1048576,2,FALSE)</f>
        <v>4.47</v>
      </c>
      <c r="E213" s="18">
        <f t="shared" si="30"/>
        <v>89.83</v>
      </c>
      <c r="F213" s="18">
        <v>780.11</v>
      </c>
      <c r="G213" s="18">
        <f t="shared" si="28"/>
        <v>12.0880388663137</v>
      </c>
      <c r="H213" s="18" t="s">
        <v>97</v>
      </c>
      <c r="I213" s="18">
        <v>8</v>
      </c>
      <c r="J213" s="18">
        <f t="shared" si="29"/>
        <v>718.64</v>
      </c>
    </row>
    <row r="214" spans="1:10">
      <c r="A214" s="18"/>
      <c r="B214" s="18">
        <v>5221</v>
      </c>
      <c r="C214" s="18">
        <v>52.18</v>
      </c>
      <c r="D214" s="18">
        <v>0</v>
      </c>
      <c r="E214" s="18">
        <f t="shared" ref="E214:E222" si="31">C214-D214</f>
        <v>52.18</v>
      </c>
      <c r="F214" s="18">
        <v>780.11</v>
      </c>
      <c r="G214" s="18">
        <f t="shared" si="28"/>
        <v>6.68880029739396</v>
      </c>
      <c r="H214" s="18" t="s">
        <v>97</v>
      </c>
      <c r="I214" s="18">
        <v>3</v>
      </c>
      <c r="J214" s="18">
        <f t="shared" si="29"/>
        <v>156.54</v>
      </c>
    </row>
    <row r="215" spans="1:10">
      <c r="A215" s="18"/>
      <c r="B215" s="18">
        <v>5234</v>
      </c>
      <c r="C215" s="18">
        <v>20.05</v>
      </c>
      <c r="D215" s="18">
        <v>0</v>
      </c>
      <c r="E215" s="18">
        <f t="shared" si="31"/>
        <v>20.05</v>
      </c>
      <c r="F215" s="18">
        <v>780.11</v>
      </c>
      <c r="G215" s="18">
        <f t="shared" si="28"/>
        <v>2.57015036341029</v>
      </c>
      <c r="H215" s="18" t="s">
        <v>97</v>
      </c>
      <c r="I215" s="18">
        <v>3</v>
      </c>
      <c r="J215" s="18">
        <f t="shared" si="29"/>
        <v>60.15</v>
      </c>
    </row>
    <row r="216" spans="1:10">
      <c r="A216" s="18"/>
      <c r="B216" s="18">
        <v>5274</v>
      </c>
      <c r="C216" s="18">
        <v>7.65</v>
      </c>
      <c r="D216" s="18">
        <f>VLOOKUP(B216,$AA$5:$AB$1048576,2,FALSE)</f>
        <v>1.99</v>
      </c>
      <c r="E216" s="18">
        <f t="shared" si="31"/>
        <v>5.66</v>
      </c>
      <c r="F216" s="18">
        <v>0</v>
      </c>
      <c r="G216" s="18">
        <v>0</v>
      </c>
      <c r="H216" s="18">
        <v>0</v>
      </c>
      <c r="I216" s="18"/>
      <c r="J216" s="18">
        <f t="shared" si="29"/>
        <v>0</v>
      </c>
    </row>
    <row r="217" spans="1:10">
      <c r="A217" s="18"/>
      <c r="B217" s="18">
        <v>5312</v>
      </c>
      <c r="C217" s="18">
        <v>80.143</v>
      </c>
      <c r="D217" s="18">
        <v>0</v>
      </c>
      <c r="E217" s="18">
        <f t="shared" si="31"/>
        <v>80.143</v>
      </c>
      <c r="F217" s="18">
        <v>780.11</v>
      </c>
      <c r="G217" s="18">
        <f t="shared" si="28"/>
        <v>10.2732947917601</v>
      </c>
      <c r="H217" s="18" t="s">
        <v>97</v>
      </c>
      <c r="I217" s="18">
        <v>8</v>
      </c>
      <c r="J217" s="18">
        <f t="shared" si="29"/>
        <v>641.144</v>
      </c>
    </row>
    <row r="218" spans="1:10">
      <c r="A218" s="18"/>
      <c r="B218" s="18">
        <v>5313</v>
      </c>
      <c r="C218" s="18">
        <v>72.819</v>
      </c>
      <c r="D218" s="18">
        <v>0</v>
      </c>
      <c r="E218" s="18">
        <f t="shared" si="31"/>
        <v>72.819</v>
      </c>
      <c r="F218" s="18">
        <v>780.11</v>
      </c>
      <c r="G218" s="18">
        <f t="shared" si="28"/>
        <v>9.33445283357475</v>
      </c>
      <c r="H218" s="18" t="s">
        <v>97</v>
      </c>
      <c r="I218" s="18">
        <v>8</v>
      </c>
      <c r="J218" s="18">
        <f t="shared" si="29"/>
        <v>582.552</v>
      </c>
    </row>
    <row r="219" spans="1:10">
      <c r="A219" s="18"/>
      <c r="B219" s="18">
        <v>5314</v>
      </c>
      <c r="C219" s="18">
        <v>114.365</v>
      </c>
      <c r="D219" s="18">
        <v>0</v>
      </c>
      <c r="E219" s="18">
        <f t="shared" si="31"/>
        <v>114.365</v>
      </c>
      <c r="F219" s="18">
        <v>780.11</v>
      </c>
      <c r="G219" s="18">
        <f t="shared" si="28"/>
        <v>14.6601120354822</v>
      </c>
      <c r="H219" s="18" t="s">
        <v>97</v>
      </c>
      <c r="I219" s="18">
        <v>8</v>
      </c>
      <c r="J219" s="18">
        <f t="shared" si="29"/>
        <v>914.92</v>
      </c>
    </row>
    <row r="220" spans="1:10">
      <c r="A220" s="18"/>
      <c r="B220" s="18">
        <v>5315</v>
      </c>
      <c r="C220" s="18">
        <v>159.471</v>
      </c>
      <c r="D220" s="18">
        <v>0</v>
      </c>
      <c r="E220" s="18">
        <f t="shared" si="31"/>
        <v>159.471</v>
      </c>
      <c r="F220" s="18">
        <v>780.11</v>
      </c>
      <c r="G220" s="18">
        <f t="shared" si="28"/>
        <v>20.4421171373268</v>
      </c>
      <c r="H220" s="18" t="s">
        <v>97</v>
      </c>
      <c r="I220" s="18">
        <v>8</v>
      </c>
      <c r="J220" s="18">
        <f t="shared" si="29"/>
        <v>1275.768</v>
      </c>
    </row>
    <row r="221" spans="1:10">
      <c r="A221" s="18"/>
      <c r="B221" s="18">
        <v>5358</v>
      </c>
      <c r="C221" s="18">
        <v>148.75</v>
      </c>
      <c r="D221" s="18">
        <v>0</v>
      </c>
      <c r="E221" s="18">
        <f t="shared" si="31"/>
        <v>148.75</v>
      </c>
      <c r="F221" s="18">
        <v>780.11</v>
      </c>
      <c r="G221" s="18">
        <f t="shared" si="28"/>
        <v>19.0678237684429</v>
      </c>
      <c r="H221" s="18" t="s">
        <v>97</v>
      </c>
      <c r="I221" s="18">
        <v>8</v>
      </c>
      <c r="J221" s="18">
        <f t="shared" si="29"/>
        <v>1190</v>
      </c>
    </row>
    <row r="222" spans="1:10">
      <c r="A222" s="18" t="s">
        <v>22</v>
      </c>
      <c r="B222" s="18"/>
      <c r="C222" s="18">
        <v>2974.476</v>
      </c>
      <c r="D222" s="18">
        <f>VLOOKUP(B222,$AA$5:$AB$1048576,2,FALSE)</f>
        <v>0.25</v>
      </c>
      <c r="E222" s="18">
        <f t="shared" si="31"/>
        <v>2974.226</v>
      </c>
      <c r="F222" s="18"/>
      <c r="G222" s="18"/>
      <c r="H222" s="18"/>
      <c r="I222" s="18"/>
      <c r="J222" s="18">
        <f t="shared" si="29"/>
        <v>0</v>
      </c>
    </row>
    <row r="223" spans="1:10">
      <c r="A223" s="18"/>
      <c r="B223" s="18">
        <v>1</v>
      </c>
      <c r="C223" s="18">
        <v>2.35</v>
      </c>
      <c r="D223" s="18">
        <v>0</v>
      </c>
      <c r="E223" s="18">
        <f t="shared" ref="E223:E231" si="32">C223-D223</f>
        <v>2.35</v>
      </c>
      <c r="F223" s="18">
        <v>0</v>
      </c>
      <c r="G223" s="18">
        <v>0</v>
      </c>
      <c r="H223" s="18">
        <v>0</v>
      </c>
      <c r="I223" s="18"/>
      <c r="J223" s="18">
        <f t="shared" si="29"/>
        <v>0</v>
      </c>
    </row>
    <row r="224" spans="1:10">
      <c r="A224" s="18"/>
      <c r="B224" s="18">
        <v>2100</v>
      </c>
      <c r="C224" s="18">
        <v>27.165</v>
      </c>
      <c r="D224" s="18">
        <v>0</v>
      </c>
      <c r="E224" s="18">
        <f t="shared" si="32"/>
        <v>27.165</v>
      </c>
      <c r="F224" s="18">
        <v>0</v>
      </c>
      <c r="G224" s="18">
        <v>0</v>
      </c>
      <c r="H224" s="18">
        <v>0</v>
      </c>
      <c r="I224" s="18"/>
      <c r="J224" s="18">
        <f t="shared" si="29"/>
        <v>0</v>
      </c>
    </row>
    <row r="225" spans="1:10">
      <c r="A225" s="18"/>
      <c r="B225" s="18">
        <v>2102</v>
      </c>
      <c r="C225" s="18">
        <v>21.03</v>
      </c>
      <c r="D225" s="18">
        <v>0</v>
      </c>
      <c r="E225" s="18">
        <f t="shared" si="32"/>
        <v>21.03</v>
      </c>
      <c r="F225" s="18">
        <v>0</v>
      </c>
      <c r="G225" s="18">
        <v>0</v>
      </c>
      <c r="H225" s="18">
        <v>0</v>
      </c>
      <c r="I225" s="18"/>
      <c r="J225" s="18">
        <f t="shared" si="29"/>
        <v>0</v>
      </c>
    </row>
    <row r="226" spans="1:10">
      <c r="A226" s="18"/>
      <c r="B226" s="18">
        <v>2171</v>
      </c>
      <c r="C226" s="18">
        <v>142.93</v>
      </c>
      <c r="D226" s="18">
        <v>0</v>
      </c>
      <c r="E226" s="18">
        <f t="shared" si="32"/>
        <v>142.93</v>
      </c>
      <c r="F226" s="18">
        <v>1282.12</v>
      </c>
      <c r="G226" s="18">
        <f t="shared" si="28"/>
        <v>11.1479424702836</v>
      </c>
      <c r="H226" s="18" t="s">
        <v>93</v>
      </c>
      <c r="I226" s="18">
        <v>10</v>
      </c>
      <c r="J226" s="18">
        <f t="shared" si="29"/>
        <v>1429.3</v>
      </c>
    </row>
    <row r="227" spans="1:10">
      <c r="A227" s="18"/>
      <c r="B227" s="18">
        <v>2200</v>
      </c>
      <c r="C227" s="18">
        <v>0.08</v>
      </c>
      <c r="D227" s="18">
        <v>0</v>
      </c>
      <c r="E227" s="18">
        <f t="shared" si="32"/>
        <v>0.08</v>
      </c>
      <c r="F227" s="18">
        <v>0</v>
      </c>
      <c r="G227" s="18">
        <v>0</v>
      </c>
      <c r="H227" s="18">
        <v>0</v>
      </c>
      <c r="I227" s="18"/>
      <c r="J227" s="18">
        <f t="shared" si="29"/>
        <v>0</v>
      </c>
    </row>
    <row r="228" spans="1:10">
      <c r="A228" s="18"/>
      <c r="B228" s="18">
        <v>2557</v>
      </c>
      <c r="C228" s="18">
        <v>0.1</v>
      </c>
      <c r="D228" s="18">
        <v>0</v>
      </c>
      <c r="E228" s="18">
        <f t="shared" si="32"/>
        <v>0.1</v>
      </c>
      <c r="F228" s="18">
        <v>0</v>
      </c>
      <c r="G228" s="18">
        <v>0</v>
      </c>
      <c r="H228" s="18">
        <v>0</v>
      </c>
      <c r="I228" s="18"/>
      <c r="J228" s="18">
        <f t="shared" si="29"/>
        <v>0</v>
      </c>
    </row>
    <row r="229" spans="1:10">
      <c r="A229" s="18"/>
      <c r="B229" s="18">
        <v>2798</v>
      </c>
      <c r="C229" s="18">
        <v>84.272</v>
      </c>
      <c r="D229" s="18">
        <v>0</v>
      </c>
      <c r="E229" s="18">
        <f t="shared" si="32"/>
        <v>84.272</v>
      </c>
      <c r="F229" s="18">
        <v>1068.32</v>
      </c>
      <c r="G229" s="18">
        <f t="shared" si="28"/>
        <v>7.88827317657631</v>
      </c>
      <c r="H229" s="18" t="s">
        <v>97</v>
      </c>
      <c r="I229" s="18">
        <v>3</v>
      </c>
      <c r="J229" s="18">
        <f t="shared" si="29"/>
        <v>252.816</v>
      </c>
    </row>
    <row r="230" spans="1:10">
      <c r="A230" s="18"/>
      <c r="B230" s="18">
        <v>3080</v>
      </c>
      <c r="C230" s="18">
        <v>89.3</v>
      </c>
      <c r="D230" s="18">
        <v>0</v>
      </c>
      <c r="E230" s="18">
        <f t="shared" si="32"/>
        <v>89.3</v>
      </c>
      <c r="F230" s="18">
        <v>1068.32</v>
      </c>
      <c r="G230" s="18">
        <f t="shared" si="28"/>
        <v>8.35891867605212</v>
      </c>
      <c r="H230" s="18" t="s">
        <v>97</v>
      </c>
      <c r="I230" s="18">
        <v>3</v>
      </c>
      <c r="J230" s="18">
        <f t="shared" si="29"/>
        <v>267.9</v>
      </c>
    </row>
    <row r="231" spans="1:10">
      <c r="A231" s="18"/>
      <c r="B231" s="18">
        <v>3081</v>
      </c>
      <c r="C231" s="18">
        <v>0.44</v>
      </c>
      <c r="D231" s="18">
        <f>VLOOKUP(B231,$AA$5:$AB$1048576,2,FALSE)</f>
        <v>0.44</v>
      </c>
      <c r="E231" s="18">
        <f t="shared" si="32"/>
        <v>0</v>
      </c>
      <c r="F231" s="18">
        <v>0</v>
      </c>
      <c r="G231" s="18">
        <v>0</v>
      </c>
      <c r="H231" s="18">
        <v>0</v>
      </c>
      <c r="I231" s="18"/>
      <c r="J231" s="18">
        <f t="shared" si="29"/>
        <v>0</v>
      </c>
    </row>
    <row r="232" spans="1:10">
      <c r="A232" s="18"/>
      <c r="B232" s="18">
        <v>3213</v>
      </c>
      <c r="C232" s="18">
        <v>40.68</v>
      </c>
      <c r="D232" s="18">
        <v>0</v>
      </c>
      <c r="E232" s="18">
        <f t="shared" ref="E232:E238" si="33">C232-D232</f>
        <v>40.68</v>
      </c>
      <c r="F232" s="18">
        <v>1282.12</v>
      </c>
      <c r="G232" s="18">
        <f t="shared" si="28"/>
        <v>3.17286993417153</v>
      </c>
      <c r="H232" s="18" t="s">
        <v>93</v>
      </c>
      <c r="I232" s="18">
        <v>4</v>
      </c>
      <c r="J232" s="18">
        <f t="shared" si="29"/>
        <v>162.72</v>
      </c>
    </row>
    <row r="233" spans="1:10">
      <c r="A233" s="18"/>
      <c r="B233" s="18">
        <v>3720</v>
      </c>
      <c r="C233" s="18">
        <v>129.742</v>
      </c>
      <c r="D233" s="18">
        <v>0</v>
      </c>
      <c r="E233" s="18">
        <f t="shared" si="33"/>
        <v>129.742</v>
      </c>
      <c r="F233" s="18">
        <v>1068.32</v>
      </c>
      <c r="G233" s="18">
        <f t="shared" si="28"/>
        <v>12.1444885427587</v>
      </c>
      <c r="H233" s="18" t="s">
        <v>97</v>
      </c>
      <c r="I233" s="18">
        <v>8</v>
      </c>
      <c r="J233" s="18">
        <f t="shared" si="29"/>
        <v>1037.936</v>
      </c>
    </row>
    <row r="234" spans="1:10">
      <c r="A234" s="18"/>
      <c r="B234" s="18">
        <v>4472</v>
      </c>
      <c r="C234" s="18">
        <v>153.81</v>
      </c>
      <c r="D234" s="18">
        <f>VLOOKUP(B234,$AA$5:$AB$1048576,2,FALSE)</f>
        <v>8.86</v>
      </c>
      <c r="E234" s="18">
        <f t="shared" si="33"/>
        <v>144.95</v>
      </c>
      <c r="F234" s="18">
        <v>1282.12</v>
      </c>
      <c r="G234" s="18">
        <f t="shared" si="28"/>
        <v>11.9965369856176</v>
      </c>
      <c r="H234" s="18" t="s">
        <v>93</v>
      </c>
      <c r="I234" s="18">
        <v>10</v>
      </c>
      <c r="J234" s="18">
        <f t="shared" si="29"/>
        <v>1449.5</v>
      </c>
    </row>
    <row r="235" spans="1:10">
      <c r="A235" s="18"/>
      <c r="B235" s="18">
        <v>4649</v>
      </c>
      <c r="C235" s="18">
        <v>170.23</v>
      </c>
      <c r="D235" s="18">
        <f>VLOOKUP(B235,$AA$5:$AB$1048576,2,FALSE)</f>
        <v>0.87</v>
      </c>
      <c r="E235" s="18">
        <f t="shared" si="33"/>
        <v>169.36</v>
      </c>
      <c r="F235" s="18">
        <v>854.85</v>
      </c>
      <c r="G235" s="18">
        <f t="shared" si="28"/>
        <v>19.9134351055741</v>
      </c>
      <c r="H235" s="18" t="s">
        <v>117</v>
      </c>
      <c r="I235" s="18">
        <v>6</v>
      </c>
      <c r="J235" s="18">
        <f t="shared" si="29"/>
        <v>1016.16</v>
      </c>
    </row>
    <row r="236" spans="1:10">
      <c r="A236" s="18"/>
      <c r="B236" s="18">
        <v>4654</v>
      </c>
      <c r="C236" s="18">
        <v>140.72</v>
      </c>
      <c r="D236" s="18">
        <f>VLOOKUP(B236,$AA$5:$AB$1048576,2,FALSE)</f>
        <v>0.29</v>
      </c>
      <c r="E236" s="18">
        <f t="shared" si="33"/>
        <v>140.43</v>
      </c>
      <c r="F236" s="18">
        <v>1068.32</v>
      </c>
      <c r="G236" s="18">
        <f t="shared" si="28"/>
        <v>13.1720832709301</v>
      </c>
      <c r="H236" s="18" t="s">
        <v>97</v>
      </c>
      <c r="I236" s="18">
        <v>8</v>
      </c>
      <c r="J236" s="18">
        <f t="shared" si="29"/>
        <v>1123.44</v>
      </c>
    </row>
    <row r="237" spans="1:10">
      <c r="A237" s="18"/>
      <c r="B237" s="18">
        <v>4794</v>
      </c>
      <c r="C237" s="18">
        <v>73.402</v>
      </c>
      <c r="D237" s="18">
        <v>0</v>
      </c>
      <c r="E237" s="18">
        <f t="shared" si="33"/>
        <v>73.402</v>
      </c>
      <c r="F237" s="18">
        <v>1068.32</v>
      </c>
      <c r="G237" s="18">
        <f t="shared" si="28"/>
        <v>6.87078777894264</v>
      </c>
      <c r="H237" s="18" t="s">
        <v>97</v>
      </c>
      <c r="I237" s="18">
        <v>3</v>
      </c>
      <c r="J237" s="18">
        <f t="shared" si="29"/>
        <v>220.206</v>
      </c>
    </row>
    <row r="238" spans="1:10">
      <c r="A238" s="18"/>
      <c r="B238" s="18">
        <v>4817</v>
      </c>
      <c r="C238" s="18">
        <v>257.61</v>
      </c>
      <c r="D238" s="18">
        <f>VLOOKUP(B238,$AA$5:$AB$1048576,2,FALSE)</f>
        <v>1.62</v>
      </c>
      <c r="E238" s="18">
        <f t="shared" si="33"/>
        <v>255.99</v>
      </c>
      <c r="F238" s="18">
        <v>1068.32</v>
      </c>
      <c r="G238" s="18">
        <f t="shared" si="28"/>
        <v>24.1135614797065</v>
      </c>
      <c r="H238" s="18" t="s">
        <v>97</v>
      </c>
      <c r="I238" s="18">
        <v>8</v>
      </c>
      <c r="J238" s="18">
        <f t="shared" si="29"/>
        <v>2047.92</v>
      </c>
    </row>
    <row r="239" spans="1:10">
      <c r="A239" s="18"/>
      <c r="B239" s="18">
        <v>4936</v>
      </c>
      <c r="C239" s="18">
        <v>51.76</v>
      </c>
      <c r="D239" s="18">
        <v>0</v>
      </c>
      <c r="E239" s="18">
        <f t="shared" ref="E239:E248" si="34">C239-D239</f>
        <v>51.76</v>
      </c>
      <c r="F239" s="18">
        <v>1068.32</v>
      </c>
      <c r="G239" s="18">
        <f t="shared" si="28"/>
        <v>4.84499026508911</v>
      </c>
      <c r="H239" s="18" t="s">
        <v>97</v>
      </c>
      <c r="I239" s="18">
        <v>3</v>
      </c>
      <c r="J239" s="18">
        <f t="shared" si="29"/>
        <v>155.28</v>
      </c>
    </row>
    <row r="240" spans="1:10">
      <c r="A240" s="18"/>
      <c r="B240" s="18">
        <v>4975</v>
      </c>
      <c r="C240" s="18">
        <v>244.74</v>
      </c>
      <c r="D240" s="18">
        <v>0</v>
      </c>
      <c r="E240" s="18">
        <f t="shared" si="34"/>
        <v>244.74</v>
      </c>
      <c r="F240" s="18">
        <v>1282.12</v>
      </c>
      <c r="G240" s="18">
        <f t="shared" si="28"/>
        <v>19.0886968458491</v>
      </c>
      <c r="H240" s="18" t="s">
        <v>93</v>
      </c>
      <c r="I240" s="18">
        <v>10</v>
      </c>
      <c r="J240" s="18">
        <f t="shared" si="29"/>
        <v>2447.4</v>
      </c>
    </row>
    <row r="241" spans="1:10">
      <c r="A241" s="18"/>
      <c r="B241" s="18">
        <v>4977</v>
      </c>
      <c r="C241" s="18">
        <v>354.43</v>
      </c>
      <c r="D241" s="18">
        <v>0</v>
      </c>
      <c r="E241" s="18">
        <f t="shared" si="34"/>
        <v>354.43</v>
      </c>
      <c r="F241" s="18">
        <v>1282.12</v>
      </c>
      <c r="G241" s="18">
        <f t="shared" si="28"/>
        <v>27.6440582784763</v>
      </c>
      <c r="H241" s="18" t="s">
        <v>93</v>
      </c>
      <c r="I241" s="18">
        <v>10</v>
      </c>
      <c r="J241" s="18">
        <f t="shared" si="29"/>
        <v>3544.3</v>
      </c>
    </row>
    <row r="242" spans="1:10">
      <c r="A242" s="18"/>
      <c r="B242" s="18">
        <v>4978</v>
      </c>
      <c r="C242" s="18">
        <v>157.015</v>
      </c>
      <c r="D242" s="18">
        <v>0</v>
      </c>
      <c r="E242" s="18">
        <f t="shared" si="34"/>
        <v>157.015</v>
      </c>
      <c r="F242" s="18">
        <v>1068.32</v>
      </c>
      <c r="G242" s="18">
        <f t="shared" si="28"/>
        <v>14.6973753182567</v>
      </c>
      <c r="H242" s="18" t="s">
        <v>97</v>
      </c>
      <c r="I242" s="18">
        <v>8</v>
      </c>
      <c r="J242" s="18">
        <f t="shared" si="29"/>
        <v>1256.12</v>
      </c>
    </row>
    <row r="243" spans="1:10">
      <c r="A243" s="18"/>
      <c r="B243" s="18">
        <v>4979</v>
      </c>
      <c r="C243" s="18">
        <v>158.28</v>
      </c>
      <c r="D243" s="18">
        <v>0</v>
      </c>
      <c r="E243" s="18">
        <f t="shared" si="34"/>
        <v>158.28</v>
      </c>
      <c r="F243" s="18">
        <v>1068.32</v>
      </c>
      <c r="G243" s="18">
        <f t="shared" si="28"/>
        <v>14.8157855324247</v>
      </c>
      <c r="H243" s="18" t="s">
        <v>97</v>
      </c>
      <c r="I243" s="18">
        <v>8</v>
      </c>
      <c r="J243" s="18">
        <f t="shared" si="29"/>
        <v>1266.24</v>
      </c>
    </row>
    <row r="244" spans="1:10">
      <c r="A244" s="18"/>
      <c r="B244" s="18">
        <v>5134</v>
      </c>
      <c r="C244" s="18">
        <v>66.64</v>
      </c>
      <c r="D244" s="18">
        <v>0</v>
      </c>
      <c r="E244" s="18">
        <f t="shared" si="34"/>
        <v>66.64</v>
      </c>
      <c r="F244" s="18">
        <v>1068.32</v>
      </c>
      <c r="G244" s="18">
        <f t="shared" si="28"/>
        <v>6.23783136138985</v>
      </c>
      <c r="H244" s="18" t="s">
        <v>97</v>
      </c>
      <c r="I244" s="18">
        <v>3</v>
      </c>
      <c r="J244" s="18">
        <f t="shared" si="29"/>
        <v>199.92</v>
      </c>
    </row>
    <row r="245" spans="1:10">
      <c r="A245" s="18"/>
      <c r="B245" s="18">
        <v>5137</v>
      </c>
      <c r="C245" s="18">
        <v>266.37</v>
      </c>
      <c r="D245" s="18">
        <v>0</v>
      </c>
      <c r="E245" s="18">
        <f t="shared" si="34"/>
        <v>266.37</v>
      </c>
      <c r="F245" s="18">
        <v>1068.32</v>
      </c>
      <c r="G245" s="18">
        <f t="shared" si="28"/>
        <v>24.9335405122061</v>
      </c>
      <c r="H245" s="18" t="s">
        <v>97</v>
      </c>
      <c r="I245" s="18">
        <v>8</v>
      </c>
      <c r="J245" s="18">
        <f t="shared" si="29"/>
        <v>2130.96</v>
      </c>
    </row>
    <row r="246" spans="1:10">
      <c r="A246" s="18"/>
      <c r="B246" s="18">
        <v>5251</v>
      </c>
      <c r="C246" s="18">
        <v>35.01</v>
      </c>
      <c r="D246" s="18">
        <v>0</v>
      </c>
      <c r="E246" s="18">
        <f t="shared" si="34"/>
        <v>35.01</v>
      </c>
      <c r="F246" s="18">
        <v>854.85</v>
      </c>
      <c r="G246" s="18">
        <f t="shared" si="28"/>
        <v>4.09545534304264</v>
      </c>
      <c r="H246" s="18" t="s">
        <v>117</v>
      </c>
      <c r="I246" s="18">
        <v>2</v>
      </c>
      <c r="J246" s="18">
        <f t="shared" si="29"/>
        <v>70.02</v>
      </c>
    </row>
    <row r="247" spans="1:10">
      <c r="A247" s="18"/>
      <c r="B247" s="18">
        <v>5264</v>
      </c>
      <c r="C247" s="18">
        <v>42.54</v>
      </c>
      <c r="D247" s="18">
        <v>0</v>
      </c>
      <c r="E247" s="18">
        <f t="shared" si="34"/>
        <v>42.54</v>
      </c>
      <c r="F247" s="18">
        <v>1068.32</v>
      </c>
      <c r="G247" s="18">
        <f t="shared" si="28"/>
        <v>3.98195297289202</v>
      </c>
      <c r="H247" s="18" t="s">
        <v>97</v>
      </c>
      <c r="I247" s="18">
        <v>3</v>
      </c>
      <c r="J247" s="18">
        <f t="shared" si="29"/>
        <v>127.62</v>
      </c>
    </row>
    <row r="248" spans="1:10">
      <c r="A248" s="18"/>
      <c r="B248" s="18">
        <v>5289</v>
      </c>
      <c r="C248" s="18">
        <v>65.57</v>
      </c>
      <c r="D248" s="18">
        <f>VLOOKUP(B248,$AA$5:$AB$1048576,2,FALSE)</f>
        <v>0.15</v>
      </c>
      <c r="E248" s="18">
        <f t="shared" si="34"/>
        <v>65.42</v>
      </c>
      <c r="F248" s="18">
        <v>854.85</v>
      </c>
      <c r="G248" s="18">
        <f t="shared" si="28"/>
        <v>7.67035152365912</v>
      </c>
      <c r="H248" s="18" t="s">
        <v>117</v>
      </c>
      <c r="I248" s="18">
        <v>2</v>
      </c>
      <c r="J248" s="18">
        <f t="shared" si="29"/>
        <v>130.84</v>
      </c>
    </row>
    <row r="249" spans="1:10">
      <c r="A249" s="18"/>
      <c r="B249" s="18">
        <v>5351</v>
      </c>
      <c r="C249" s="18">
        <v>69.84</v>
      </c>
      <c r="D249" s="18">
        <v>0</v>
      </c>
      <c r="E249" s="18">
        <f t="shared" ref="E249:E252" si="35">C249-D249</f>
        <v>69.84</v>
      </c>
      <c r="F249" s="18">
        <v>1068.32</v>
      </c>
      <c r="G249" s="18">
        <f t="shared" si="28"/>
        <v>6.53736708102441</v>
      </c>
      <c r="H249" s="18" t="s">
        <v>97</v>
      </c>
      <c r="I249" s="18">
        <v>3</v>
      </c>
      <c r="J249" s="18">
        <f t="shared" si="29"/>
        <v>209.52</v>
      </c>
    </row>
    <row r="250" spans="1:10">
      <c r="A250" s="18"/>
      <c r="B250" s="18">
        <v>5352</v>
      </c>
      <c r="C250" s="18">
        <v>109.58</v>
      </c>
      <c r="D250" s="18">
        <v>0</v>
      </c>
      <c r="E250" s="18">
        <f t="shared" si="35"/>
        <v>109.58</v>
      </c>
      <c r="F250" s="18">
        <v>1068.32</v>
      </c>
      <c r="G250" s="18">
        <f t="shared" si="28"/>
        <v>10.2572262992362</v>
      </c>
      <c r="H250" s="18" t="s">
        <v>97</v>
      </c>
      <c r="I250" s="18">
        <v>8</v>
      </c>
      <c r="J250" s="18">
        <f t="shared" si="29"/>
        <v>876.64</v>
      </c>
    </row>
    <row r="251" spans="1:10">
      <c r="A251" s="18"/>
      <c r="B251" s="18">
        <v>5353</v>
      </c>
      <c r="C251" s="18">
        <v>18.84</v>
      </c>
      <c r="D251" s="18">
        <v>0</v>
      </c>
      <c r="E251" s="18">
        <f t="shared" si="35"/>
        <v>18.84</v>
      </c>
      <c r="F251" s="18">
        <v>1068.32</v>
      </c>
      <c r="G251" s="18">
        <f t="shared" si="28"/>
        <v>1.76351654934851</v>
      </c>
      <c r="H251" s="18" t="s">
        <v>97</v>
      </c>
      <c r="I251" s="18">
        <v>3</v>
      </c>
      <c r="J251" s="18">
        <f t="shared" si="29"/>
        <v>56.52</v>
      </c>
    </row>
    <row r="252" spans="1:10">
      <c r="A252" s="18" t="s">
        <v>23</v>
      </c>
      <c r="B252" s="18"/>
      <c r="C252" s="18">
        <v>369.716</v>
      </c>
      <c r="D252" s="18">
        <f>VLOOKUP(B252,$AA$5:$AB$1048576,2,FALSE)</f>
        <v>0.25</v>
      </c>
      <c r="E252" s="18">
        <f t="shared" si="35"/>
        <v>369.466</v>
      </c>
      <c r="F252" s="18"/>
      <c r="G252" s="18"/>
      <c r="H252" s="18"/>
      <c r="I252" s="18"/>
      <c r="J252" s="18">
        <f t="shared" si="29"/>
        <v>0</v>
      </c>
    </row>
    <row r="253" spans="1:10">
      <c r="A253" s="18"/>
      <c r="B253" s="18">
        <v>5038</v>
      </c>
      <c r="C253" s="18">
        <v>2.7</v>
      </c>
      <c r="D253" s="18">
        <v>0</v>
      </c>
      <c r="E253" s="18">
        <f t="shared" ref="E253:E257" si="36">C253-D253</f>
        <v>2.7</v>
      </c>
      <c r="F253" s="18">
        <v>375</v>
      </c>
      <c r="G253" s="18">
        <f t="shared" si="28"/>
        <v>0.72</v>
      </c>
      <c r="H253" s="18" t="s">
        <v>97</v>
      </c>
      <c r="I253" s="18">
        <v>3</v>
      </c>
      <c r="J253" s="18">
        <f t="shared" si="29"/>
        <v>8.1</v>
      </c>
    </row>
    <row r="254" spans="1:10">
      <c r="A254" s="18"/>
      <c r="B254" s="18">
        <v>5240</v>
      </c>
      <c r="C254" s="18">
        <v>99.465</v>
      </c>
      <c r="D254" s="18">
        <f>VLOOKUP(B254,$AA$5:$AB$1048576,2,FALSE)</f>
        <v>34.76</v>
      </c>
      <c r="E254" s="18">
        <f t="shared" si="36"/>
        <v>64.705</v>
      </c>
      <c r="F254" s="18">
        <v>375</v>
      </c>
      <c r="G254" s="18">
        <f t="shared" si="28"/>
        <v>26.524</v>
      </c>
      <c r="H254" s="18" t="s">
        <v>97</v>
      </c>
      <c r="I254" s="18">
        <v>8</v>
      </c>
      <c r="J254" s="18">
        <f t="shared" si="29"/>
        <v>517.64</v>
      </c>
    </row>
    <row r="255" spans="1:10">
      <c r="A255" s="18"/>
      <c r="B255" s="18">
        <v>5247</v>
      </c>
      <c r="C255" s="18">
        <v>6.72</v>
      </c>
      <c r="D255" s="18">
        <v>0</v>
      </c>
      <c r="E255" s="18">
        <f t="shared" si="36"/>
        <v>6.72</v>
      </c>
      <c r="F255" s="18">
        <v>0</v>
      </c>
      <c r="G255" s="18">
        <v>0</v>
      </c>
      <c r="H255" s="18">
        <v>0</v>
      </c>
      <c r="I255" s="18"/>
      <c r="J255" s="18">
        <f t="shared" si="29"/>
        <v>0</v>
      </c>
    </row>
    <row r="256" spans="1:10">
      <c r="A256" s="18"/>
      <c r="B256" s="18">
        <v>5254</v>
      </c>
      <c r="C256" s="18">
        <v>76.69</v>
      </c>
      <c r="D256" s="18">
        <v>0</v>
      </c>
      <c r="E256" s="18">
        <f t="shared" si="36"/>
        <v>76.69</v>
      </c>
      <c r="F256" s="18">
        <v>375</v>
      </c>
      <c r="G256" s="18">
        <f t="shared" si="28"/>
        <v>20.4506666666667</v>
      </c>
      <c r="H256" s="18" t="s">
        <v>97</v>
      </c>
      <c r="I256" s="18">
        <v>8</v>
      </c>
      <c r="J256" s="18">
        <f t="shared" si="29"/>
        <v>613.52</v>
      </c>
    </row>
    <row r="257" spans="1:10">
      <c r="A257" s="18"/>
      <c r="B257" s="18">
        <v>5255</v>
      </c>
      <c r="C257" s="18">
        <v>52.56</v>
      </c>
      <c r="D257" s="18">
        <f>VLOOKUP(B257,$AA$5:$AB$1048576,2,FALSE)</f>
        <v>3.06</v>
      </c>
      <c r="E257" s="18">
        <f t="shared" si="36"/>
        <v>49.5</v>
      </c>
      <c r="F257" s="18">
        <v>375</v>
      </c>
      <c r="G257" s="18">
        <f t="shared" si="28"/>
        <v>14.016</v>
      </c>
      <c r="H257" s="18" t="s">
        <v>97</v>
      </c>
      <c r="I257" s="18">
        <v>8</v>
      </c>
      <c r="J257" s="18">
        <f t="shared" si="29"/>
        <v>396</v>
      </c>
    </row>
    <row r="258" spans="1:10">
      <c r="A258" s="18"/>
      <c r="B258" s="18">
        <v>5267</v>
      </c>
      <c r="C258" s="18">
        <v>11.41</v>
      </c>
      <c r="D258" s="18">
        <v>0</v>
      </c>
      <c r="E258" s="18">
        <f t="shared" ref="E258:E266" si="37">C258-D258</f>
        <v>11.41</v>
      </c>
      <c r="F258" s="18">
        <v>0</v>
      </c>
      <c r="G258" s="18">
        <v>0</v>
      </c>
      <c r="H258" s="18">
        <v>0</v>
      </c>
      <c r="I258" s="18"/>
      <c r="J258" s="18">
        <f t="shared" si="29"/>
        <v>0</v>
      </c>
    </row>
    <row r="259" spans="1:10">
      <c r="A259" s="18"/>
      <c r="B259" s="18">
        <v>5275</v>
      </c>
      <c r="C259" s="18">
        <v>26.01</v>
      </c>
      <c r="D259" s="18">
        <v>0</v>
      </c>
      <c r="E259" s="18">
        <f t="shared" si="37"/>
        <v>26.01</v>
      </c>
      <c r="F259" s="18">
        <v>375</v>
      </c>
      <c r="G259" s="18">
        <f t="shared" si="28"/>
        <v>6.936</v>
      </c>
      <c r="H259" s="18" t="s">
        <v>97</v>
      </c>
      <c r="I259" s="18">
        <v>3</v>
      </c>
      <c r="J259" s="18">
        <f t="shared" si="29"/>
        <v>78.03</v>
      </c>
    </row>
    <row r="260" spans="1:10">
      <c r="A260" s="18"/>
      <c r="B260" s="18">
        <v>5288</v>
      </c>
      <c r="C260" s="18">
        <v>59.32</v>
      </c>
      <c r="D260" s="18">
        <v>0</v>
      </c>
      <c r="E260" s="18">
        <f t="shared" si="37"/>
        <v>59.32</v>
      </c>
      <c r="F260" s="18">
        <v>375</v>
      </c>
      <c r="G260" s="18">
        <f t="shared" si="28"/>
        <v>15.8186666666667</v>
      </c>
      <c r="H260" s="18" t="s">
        <v>97</v>
      </c>
      <c r="I260" s="18">
        <v>8</v>
      </c>
      <c r="J260" s="18">
        <f t="shared" si="29"/>
        <v>474.56</v>
      </c>
    </row>
    <row r="261" spans="1:10">
      <c r="A261" s="18"/>
      <c r="B261" s="18">
        <v>5291</v>
      </c>
      <c r="C261" s="18">
        <v>1.586</v>
      </c>
      <c r="D261" s="18">
        <v>0</v>
      </c>
      <c r="E261" s="18">
        <f t="shared" si="37"/>
        <v>1.586</v>
      </c>
      <c r="F261" s="18">
        <v>0</v>
      </c>
      <c r="G261" s="18">
        <v>0</v>
      </c>
      <c r="H261" s="18">
        <v>0</v>
      </c>
      <c r="I261" s="18"/>
      <c r="J261" s="18">
        <f t="shared" si="29"/>
        <v>0</v>
      </c>
    </row>
    <row r="262" spans="1:10">
      <c r="A262" s="18"/>
      <c r="B262" s="18">
        <v>5303</v>
      </c>
      <c r="C262" s="18">
        <v>7.4</v>
      </c>
      <c r="D262" s="18">
        <v>0</v>
      </c>
      <c r="E262" s="18">
        <f t="shared" si="37"/>
        <v>7.4</v>
      </c>
      <c r="F262" s="18">
        <v>0</v>
      </c>
      <c r="G262" s="18">
        <v>0</v>
      </c>
      <c r="H262" s="18">
        <v>0</v>
      </c>
      <c r="I262" s="18"/>
      <c r="J262" s="18">
        <f t="shared" ref="J262:J265" si="38">E262*I262</f>
        <v>0</v>
      </c>
    </row>
    <row r="263" spans="1:10">
      <c r="A263" s="18"/>
      <c r="B263" s="18">
        <v>5317</v>
      </c>
      <c r="C263" s="18">
        <v>2.57</v>
      </c>
      <c r="D263" s="18">
        <v>0</v>
      </c>
      <c r="E263" s="18">
        <f t="shared" si="37"/>
        <v>2.57</v>
      </c>
      <c r="F263" s="18">
        <v>0</v>
      </c>
      <c r="G263" s="18">
        <v>0</v>
      </c>
      <c r="H263" s="18">
        <v>0</v>
      </c>
      <c r="I263" s="18"/>
      <c r="J263" s="18">
        <f t="shared" si="38"/>
        <v>0</v>
      </c>
    </row>
    <row r="264" spans="1:10">
      <c r="A264" s="18"/>
      <c r="B264" s="18">
        <v>5318</v>
      </c>
      <c r="C264" s="18">
        <v>11.105</v>
      </c>
      <c r="D264" s="18">
        <v>0</v>
      </c>
      <c r="E264" s="18">
        <f t="shared" si="37"/>
        <v>11.105</v>
      </c>
      <c r="F264" s="18">
        <v>375</v>
      </c>
      <c r="G264" s="18">
        <f>C264/F264%</f>
        <v>2.96133333333333</v>
      </c>
      <c r="H264" s="18" t="s">
        <v>97</v>
      </c>
      <c r="I264" s="18">
        <v>3</v>
      </c>
      <c r="J264" s="18">
        <f t="shared" si="38"/>
        <v>33.315</v>
      </c>
    </row>
    <row r="265" spans="1:10">
      <c r="A265" s="18"/>
      <c r="B265" s="18">
        <v>5483</v>
      </c>
      <c r="C265" s="18">
        <v>12.18</v>
      </c>
      <c r="D265" s="18">
        <v>0</v>
      </c>
      <c r="E265" s="18">
        <f t="shared" si="37"/>
        <v>12.18</v>
      </c>
      <c r="F265" s="18">
        <v>0</v>
      </c>
      <c r="G265" s="18">
        <v>0</v>
      </c>
      <c r="H265" s="18">
        <v>0</v>
      </c>
      <c r="I265" s="18"/>
      <c r="J265" s="18">
        <f t="shared" si="38"/>
        <v>0</v>
      </c>
    </row>
    <row r="266" spans="1:10">
      <c r="A266" s="18" t="s">
        <v>24</v>
      </c>
      <c r="B266" s="18"/>
      <c r="C266" s="18">
        <v>20269.619</v>
      </c>
      <c r="D266" s="18">
        <f>VLOOKUP(B266,$AA$5:$AB$1048576,2,FALSE)</f>
        <v>0.25</v>
      </c>
      <c r="E266" s="18">
        <f t="shared" si="37"/>
        <v>20269.369</v>
      </c>
      <c r="F266" s="18"/>
      <c r="G266" s="18"/>
      <c r="H266" s="18"/>
      <c r="I266" s="18"/>
      <c r="J266" s="18"/>
    </row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xmlns:etc="http://www.wps.cn/officeDocument/2017/etCustomData" ref="A4:O266" etc:filterBottomFollowUsedRange="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"/>
  <sheetViews>
    <sheetView workbookViewId="0">
      <selection activeCell="A1" sqref="A1"/>
    </sheetView>
  </sheetViews>
  <sheetFormatPr defaultColWidth="8.88888888888889" defaultRowHeight="14.4"/>
  <cols>
    <col min="1" max="1" width="25.7777777777778" customWidth="1"/>
    <col min="2" max="2" width="17" customWidth="1"/>
    <col min="3" max="5" width="14" customWidth="1"/>
    <col min="7" max="7" width="12.8888888888889"/>
    <col min="14" max="14" width="13.1111111111111" style="9"/>
    <col min="15" max="15" width="9.22222222222222" style="9"/>
    <col min="16" max="16" width="8.66666666666667" style="9"/>
    <col min="17" max="17" width="30.2222222222222" style="9"/>
  </cols>
  <sheetData>
    <row r="1" spans="1:23">
      <c r="A1" t="s">
        <v>304</v>
      </c>
      <c r="B1" s="17">
        <v>45505</v>
      </c>
      <c r="N1" s="9" t="s">
        <v>306</v>
      </c>
      <c r="O1" s="9" t="s">
        <v>339</v>
      </c>
      <c r="T1" s="1" t="s">
        <v>331</v>
      </c>
      <c r="U1" s="1">
        <v>23</v>
      </c>
      <c r="V1" s="1"/>
      <c r="W1" s="1"/>
    </row>
    <row r="2" spans="1:23">
      <c r="A2" t="s">
        <v>329</v>
      </c>
      <c r="B2" t="s">
        <v>339</v>
      </c>
      <c r="T2" s="1"/>
      <c r="U2" s="1"/>
      <c r="V2" s="1"/>
      <c r="W2" s="1"/>
    </row>
    <row r="3" spans="3:23">
      <c r="C3" t="s">
        <v>340</v>
      </c>
      <c r="D3" t="s">
        <v>312</v>
      </c>
      <c r="E3" t="s">
        <v>341</v>
      </c>
      <c r="N3" s="9" t="s">
        <v>314</v>
      </c>
      <c r="O3" s="9" t="s">
        <v>315</v>
      </c>
      <c r="P3" s="9" t="s">
        <v>316</v>
      </c>
      <c r="Q3" s="9" t="s">
        <v>330</v>
      </c>
      <c r="T3" s="1" t="s">
        <v>7</v>
      </c>
      <c r="U3" s="1" t="s">
        <v>322</v>
      </c>
      <c r="V3" s="1" t="s">
        <v>338</v>
      </c>
      <c r="W3" s="1"/>
    </row>
    <row r="4" spans="1:23">
      <c r="A4" s="18" t="s">
        <v>7</v>
      </c>
      <c r="B4" s="18" t="s">
        <v>8</v>
      </c>
      <c r="C4" s="18" t="s">
        <v>319</v>
      </c>
      <c r="D4" s="18" t="s">
        <v>319</v>
      </c>
      <c r="E4" s="18"/>
      <c r="F4" s="18" t="s">
        <v>342</v>
      </c>
      <c r="G4" s="18" t="s">
        <v>335</v>
      </c>
      <c r="H4" s="18" t="s">
        <v>44</v>
      </c>
      <c r="I4" s="18" t="s">
        <v>336</v>
      </c>
      <c r="J4" s="18" t="s">
        <v>337</v>
      </c>
      <c r="N4" s="9" t="s">
        <v>12</v>
      </c>
      <c r="O4" s="9">
        <v>2708</v>
      </c>
      <c r="P4" s="9" t="s">
        <v>97</v>
      </c>
      <c r="Q4" s="9">
        <v>6666.48</v>
      </c>
      <c r="T4" s="1" t="s">
        <v>12</v>
      </c>
      <c r="U4" s="1"/>
      <c r="V4" s="1">
        <v>184.92</v>
      </c>
      <c r="W4" s="1"/>
    </row>
    <row r="5" spans="1:23">
      <c r="A5" s="18" t="s">
        <v>12</v>
      </c>
      <c r="B5" s="18"/>
      <c r="C5" s="18">
        <v>8192.44</v>
      </c>
      <c r="D5" s="18"/>
      <c r="E5" s="18"/>
      <c r="F5" s="19"/>
      <c r="G5" s="19"/>
      <c r="H5" s="19"/>
      <c r="I5" s="18"/>
      <c r="J5" s="18"/>
      <c r="O5" s="9">
        <v>4082</v>
      </c>
      <c r="P5" s="9" t="s">
        <v>93</v>
      </c>
      <c r="Q5" s="9">
        <v>8000.57</v>
      </c>
      <c r="T5" s="1"/>
      <c r="U5" s="1">
        <v>2708</v>
      </c>
      <c r="V5" s="1">
        <v>40.18</v>
      </c>
      <c r="W5" s="1"/>
    </row>
    <row r="6" spans="1:23">
      <c r="A6" s="18"/>
      <c r="B6" s="18">
        <v>2708</v>
      </c>
      <c r="C6" s="18">
        <v>4580.9</v>
      </c>
      <c r="D6" s="18">
        <f>VLOOKUP(B6,$U$3:$V$1048576,2,FALSE)</f>
        <v>40.18</v>
      </c>
      <c r="E6" s="18">
        <f t="shared" ref="E6:E69" si="0">C6-D6</f>
        <v>4540.72</v>
      </c>
      <c r="F6" s="19">
        <v>6666.48</v>
      </c>
      <c r="G6" s="19">
        <f t="shared" ref="G5:G68" si="1">C6/F6%</f>
        <v>68.7154240318729</v>
      </c>
      <c r="H6" s="19" t="s">
        <v>97</v>
      </c>
      <c r="I6" s="18">
        <v>1</v>
      </c>
      <c r="J6" s="18">
        <f t="shared" ref="J6:J69" si="2">E6*I6</f>
        <v>4540.72</v>
      </c>
      <c r="O6" s="9">
        <v>4709</v>
      </c>
      <c r="P6" s="9" t="s">
        <v>97</v>
      </c>
      <c r="Q6" s="9">
        <v>6666.48</v>
      </c>
      <c r="T6" s="1"/>
      <c r="U6" s="1">
        <v>4082</v>
      </c>
      <c r="V6" s="1">
        <v>144.74</v>
      </c>
      <c r="W6" s="1"/>
    </row>
    <row r="7" spans="1:23">
      <c r="A7" s="18"/>
      <c r="B7" s="18">
        <v>4082</v>
      </c>
      <c r="C7" s="18">
        <v>3218.25</v>
      </c>
      <c r="D7" s="18">
        <f>VLOOKUP(B7,$U$3:$V$1048576,2,FALSE)</f>
        <v>144.74</v>
      </c>
      <c r="E7" s="18">
        <f t="shared" si="0"/>
        <v>3073.51</v>
      </c>
      <c r="F7" s="19">
        <v>8000.57</v>
      </c>
      <c r="G7" s="19">
        <f t="shared" si="1"/>
        <v>40.2252589502998</v>
      </c>
      <c r="H7" s="19" t="s">
        <v>93</v>
      </c>
      <c r="I7" s="18">
        <v>1.5</v>
      </c>
      <c r="J7" s="18">
        <f t="shared" si="2"/>
        <v>4610.265</v>
      </c>
      <c r="O7" s="9">
        <v>5325</v>
      </c>
      <c r="P7" s="9" t="s">
        <v>97</v>
      </c>
      <c r="Q7" s="9">
        <v>6666.48</v>
      </c>
      <c r="T7" s="1" t="s">
        <v>13</v>
      </c>
      <c r="U7" s="1"/>
      <c r="V7" s="1">
        <v>149.25</v>
      </c>
      <c r="W7" s="1"/>
    </row>
    <row r="8" spans="1:23">
      <c r="A8" s="18"/>
      <c r="B8" s="18">
        <v>5485</v>
      </c>
      <c r="C8" s="18">
        <v>112.49</v>
      </c>
      <c r="D8" s="18">
        <v>0</v>
      </c>
      <c r="E8" s="18">
        <f t="shared" si="0"/>
        <v>112.49</v>
      </c>
      <c r="F8" s="19">
        <v>0</v>
      </c>
      <c r="G8" s="19">
        <v>0</v>
      </c>
      <c r="H8" s="19">
        <v>0</v>
      </c>
      <c r="I8" s="18"/>
      <c r="J8" s="18">
        <f t="shared" si="2"/>
        <v>0</v>
      </c>
      <c r="N8" s="9" t="s">
        <v>13</v>
      </c>
      <c r="O8" s="9">
        <v>3095</v>
      </c>
      <c r="P8" s="9" t="s">
        <v>93</v>
      </c>
      <c r="Q8" s="9">
        <v>7560.3</v>
      </c>
      <c r="T8" s="1"/>
      <c r="U8" s="1">
        <v>3095</v>
      </c>
      <c r="V8" s="1">
        <v>8.05</v>
      </c>
      <c r="W8" s="1"/>
    </row>
    <row r="9" spans="1:23">
      <c r="A9" s="18"/>
      <c r="B9" s="18">
        <v>5487</v>
      </c>
      <c r="C9" s="18">
        <v>280.8</v>
      </c>
      <c r="D9" s="18">
        <v>0</v>
      </c>
      <c r="E9" s="18">
        <f t="shared" si="0"/>
        <v>280.8</v>
      </c>
      <c r="F9" s="19">
        <v>0</v>
      </c>
      <c r="G9" s="19">
        <v>0</v>
      </c>
      <c r="H9" s="19">
        <v>0</v>
      </c>
      <c r="I9" s="19"/>
      <c r="J9" s="18">
        <f t="shared" si="2"/>
        <v>0</v>
      </c>
      <c r="O9" s="9">
        <v>4212</v>
      </c>
      <c r="P9" s="9" t="s">
        <v>97</v>
      </c>
      <c r="Q9" s="9">
        <v>6299.62</v>
      </c>
      <c r="T9" s="1"/>
      <c r="U9" s="1">
        <v>4212</v>
      </c>
      <c r="V9" s="1">
        <v>65.06</v>
      </c>
      <c r="W9" s="1"/>
    </row>
    <row r="10" spans="1:23">
      <c r="A10" s="18" t="s">
        <v>13</v>
      </c>
      <c r="B10" s="18"/>
      <c r="C10" s="18">
        <v>9055.26</v>
      </c>
      <c r="D10" s="18">
        <f>VLOOKUP(B10,$U$3:$V$1048576,2,FALSE)</f>
        <v>26.34</v>
      </c>
      <c r="E10" s="18">
        <f t="shared" si="0"/>
        <v>9028.92</v>
      </c>
      <c r="F10" s="19"/>
      <c r="G10" s="19"/>
      <c r="H10" s="19"/>
      <c r="I10" s="18"/>
      <c r="J10" s="18">
        <f t="shared" si="2"/>
        <v>0</v>
      </c>
      <c r="O10" s="9">
        <v>4627</v>
      </c>
      <c r="P10" s="9" t="s">
        <v>97</v>
      </c>
      <c r="Q10" s="9">
        <v>6299.62</v>
      </c>
      <c r="T10" s="1"/>
      <c r="U10" s="1">
        <v>4627</v>
      </c>
      <c r="V10" s="1">
        <v>39.28</v>
      </c>
      <c r="W10" s="1"/>
    </row>
    <row r="11" spans="1:23">
      <c r="A11" s="18"/>
      <c r="B11" s="18">
        <v>3095</v>
      </c>
      <c r="C11" s="18">
        <v>3873.02</v>
      </c>
      <c r="D11" s="18">
        <f>VLOOKUP(B11,$U$3:$V$1048576,2,FALSE)</f>
        <v>8.05</v>
      </c>
      <c r="E11" s="18">
        <f t="shared" si="0"/>
        <v>3864.97</v>
      </c>
      <c r="F11" s="19">
        <v>7560.3</v>
      </c>
      <c r="G11" s="19">
        <f t="shared" si="1"/>
        <v>51.228390407788</v>
      </c>
      <c r="H11" s="19" t="s">
        <v>93</v>
      </c>
      <c r="I11" s="18">
        <v>1.5</v>
      </c>
      <c r="J11" s="18">
        <f t="shared" si="2"/>
        <v>5797.455</v>
      </c>
      <c r="O11" s="9">
        <v>4857</v>
      </c>
      <c r="P11" s="9" t="s">
        <v>97</v>
      </c>
      <c r="Q11" s="9">
        <v>6299.62</v>
      </c>
      <c r="T11" s="1"/>
      <c r="U11" s="1">
        <v>5296</v>
      </c>
      <c r="V11" s="1">
        <v>36.86</v>
      </c>
      <c r="W11" s="1"/>
    </row>
    <row r="12" spans="1:23">
      <c r="A12" s="18"/>
      <c r="B12" s="18">
        <v>4212</v>
      </c>
      <c r="C12" s="18">
        <v>995.82</v>
      </c>
      <c r="D12" s="18">
        <f>VLOOKUP(B12,$U$3:$V$1048576,2,FALSE)</f>
        <v>65.06</v>
      </c>
      <c r="E12" s="18">
        <f t="shared" si="0"/>
        <v>930.76</v>
      </c>
      <c r="F12" s="19">
        <v>6299.62</v>
      </c>
      <c r="G12" s="19">
        <f t="shared" si="1"/>
        <v>15.8076201421673</v>
      </c>
      <c r="H12" s="19" t="s">
        <v>97</v>
      </c>
      <c r="I12" s="18">
        <v>1</v>
      </c>
      <c r="J12" s="18">
        <f t="shared" si="2"/>
        <v>930.76</v>
      </c>
      <c r="O12" s="9">
        <v>5296</v>
      </c>
      <c r="P12" s="9" t="s">
        <v>117</v>
      </c>
      <c r="Q12" s="9">
        <v>5040.83</v>
      </c>
      <c r="T12" s="1" t="s">
        <v>14</v>
      </c>
      <c r="U12" s="1"/>
      <c r="V12" s="1">
        <v>186.86</v>
      </c>
      <c r="W12" s="1"/>
    </row>
    <row r="13" spans="1:23">
      <c r="A13" s="18"/>
      <c r="B13" s="18">
        <v>4627</v>
      </c>
      <c r="C13" s="18">
        <v>1823.62</v>
      </c>
      <c r="D13" s="18">
        <f>VLOOKUP(B13,$U$3:$V$1048576,2,FALSE)</f>
        <v>39.28</v>
      </c>
      <c r="E13" s="18">
        <f t="shared" si="0"/>
        <v>1784.34</v>
      </c>
      <c r="F13" s="19">
        <v>6299.62</v>
      </c>
      <c r="G13" s="19">
        <f t="shared" si="1"/>
        <v>28.9480952819376</v>
      </c>
      <c r="H13" s="19" t="s">
        <v>97</v>
      </c>
      <c r="I13" s="18">
        <v>1</v>
      </c>
      <c r="J13" s="18">
        <f t="shared" si="2"/>
        <v>1784.34</v>
      </c>
      <c r="N13" s="9" t="s">
        <v>14</v>
      </c>
      <c r="O13" s="9">
        <v>1802</v>
      </c>
      <c r="P13" s="9" t="s">
        <v>97</v>
      </c>
      <c r="Q13" s="9">
        <v>14374.46</v>
      </c>
      <c r="T13" s="1"/>
      <c r="U13" s="1">
        <v>1805</v>
      </c>
      <c r="V13" s="1">
        <v>84.62</v>
      </c>
      <c r="W13" s="1"/>
    </row>
    <row r="14" spans="1:23">
      <c r="A14" s="18"/>
      <c r="B14" s="18">
        <v>4857</v>
      </c>
      <c r="C14" s="18">
        <v>1430.03</v>
      </c>
      <c r="D14" s="18">
        <v>0</v>
      </c>
      <c r="E14" s="18">
        <f t="shared" si="0"/>
        <v>1430.03</v>
      </c>
      <c r="F14" s="19">
        <v>6299.62</v>
      </c>
      <c r="G14" s="19">
        <f t="shared" si="1"/>
        <v>22.7002581108067</v>
      </c>
      <c r="H14" s="19" t="s">
        <v>97</v>
      </c>
      <c r="I14" s="18">
        <v>1</v>
      </c>
      <c r="J14" s="18">
        <f t="shared" si="2"/>
        <v>1430.03</v>
      </c>
      <c r="O14" s="9">
        <v>1805</v>
      </c>
      <c r="P14" s="9" t="s">
        <v>97</v>
      </c>
      <c r="Q14" s="9">
        <v>14374.46</v>
      </c>
      <c r="T14" s="1"/>
      <c r="U14" s="1">
        <v>4184</v>
      </c>
      <c r="V14" s="1">
        <v>6.22</v>
      </c>
      <c r="W14" s="1"/>
    </row>
    <row r="15" spans="1:23">
      <c r="A15" s="18"/>
      <c r="B15" s="18">
        <v>5296</v>
      </c>
      <c r="C15" s="18">
        <v>932.77</v>
      </c>
      <c r="D15" s="18">
        <f>VLOOKUP(B15,$U$3:$V$1048576,2,FALSE)</f>
        <v>36.86</v>
      </c>
      <c r="E15" s="18">
        <f t="shared" si="0"/>
        <v>895.91</v>
      </c>
      <c r="F15" s="19">
        <v>5040.83</v>
      </c>
      <c r="G15" s="19">
        <f t="shared" si="1"/>
        <v>18.5042939357209</v>
      </c>
      <c r="H15" s="19" t="s">
        <v>117</v>
      </c>
      <c r="I15" s="19">
        <v>0.6</v>
      </c>
      <c r="J15" s="18">
        <f t="shared" si="2"/>
        <v>537.546</v>
      </c>
      <c r="O15" s="9">
        <v>4184</v>
      </c>
      <c r="P15" s="9" t="s">
        <v>93</v>
      </c>
      <c r="Q15" s="9">
        <v>17251.08</v>
      </c>
      <c r="T15" s="1"/>
      <c r="U15" s="1">
        <v>4955</v>
      </c>
      <c r="V15" s="1">
        <v>32.97</v>
      </c>
      <c r="W15" s="1"/>
    </row>
    <row r="16" spans="1:23">
      <c r="A16" s="18" t="s">
        <v>14</v>
      </c>
      <c r="B16" s="18"/>
      <c r="C16" s="18">
        <v>21898.908</v>
      </c>
      <c r="D16" s="18">
        <f>VLOOKUP(B16,$U$3:$V$1048576,2,FALSE)</f>
        <v>26.34</v>
      </c>
      <c r="E16" s="18">
        <f t="shared" si="0"/>
        <v>21872.568</v>
      </c>
      <c r="F16" s="19"/>
      <c r="G16" s="19"/>
      <c r="H16" s="19"/>
      <c r="I16" s="19"/>
      <c r="J16" s="18">
        <f t="shared" si="2"/>
        <v>0</v>
      </c>
      <c r="O16" s="9">
        <v>4955</v>
      </c>
      <c r="P16" s="9" t="s">
        <v>93</v>
      </c>
      <c r="Q16" s="9">
        <v>17251.08</v>
      </c>
      <c r="T16" s="1"/>
      <c r="U16" s="1">
        <v>5227</v>
      </c>
      <c r="V16" s="1">
        <v>63.05</v>
      </c>
      <c r="W16" s="1"/>
    </row>
    <row r="17" spans="1:23">
      <c r="A17" s="18"/>
      <c r="B17" s="18">
        <v>1802</v>
      </c>
      <c r="C17" s="18">
        <v>2873.46</v>
      </c>
      <c r="D17" s="18">
        <v>0</v>
      </c>
      <c r="E17" s="18">
        <f t="shared" si="0"/>
        <v>2873.46</v>
      </c>
      <c r="F17" s="19">
        <v>14374.46</v>
      </c>
      <c r="G17" s="19">
        <f t="shared" si="1"/>
        <v>19.9900378866406</v>
      </c>
      <c r="H17" s="19" t="s">
        <v>97</v>
      </c>
      <c r="I17" s="18">
        <v>1</v>
      </c>
      <c r="J17" s="18">
        <f t="shared" si="2"/>
        <v>2873.46</v>
      </c>
      <c r="O17" s="9">
        <v>5227</v>
      </c>
      <c r="P17" s="9" t="s">
        <v>97</v>
      </c>
      <c r="Q17" s="9">
        <v>14374.46</v>
      </c>
      <c r="T17" s="1" t="s">
        <v>15</v>
      </c>
      <c r="U17" s="1"/>
      <c r="V17" s="1">
        <v>31.47</v>
      </c>
      <c r="W17" s="1"/>
    </row>
    <row r="18" spans="1:23">
      <c r="A18" s="18"/>
      <c r="B18" s="18">
        <v>1805</v>
      </c>
      <c r="C18" s="18">
        <v>3682.4</v>
      </c>
      <c r="D18" s="18">
        <f>VLOOKUP(B18,$U$3:$V$1048576,2,FALSE)</f>
        <v>84.62</v>
      </c>
      <c r="E18" s="18">
        <f t="shared" si="0"/>
        <v>3597.78</v>
      </c>
      <c r="F18" s="19">
        <v>14374.46</v>
      </c>
      <c r="G18" s="19">
        <f t="shared" si="1"/>
        <v>25.6176579850652</v>
      </c>
      <c r="H18" s="19" t="s">
        <v>97</v>
      </c>
      <c r="I18" s="18">
        <v>1</v>
      </c>
      <c r="J18" s="18">
        <f t="shared" si="2"/>
        <v>3597.78</v>
      </c>
      <c r="O18" s="9">
        <v>5238</v>
      </c>
      <c r="P18" s="9" t="s">
        <v>97</v>
      </c>
      <c r="Q18" s="9">
        <v>14374.46</v>
      </c>
      <c r="T18" s="1"/>
      <c r="U18" s="1">
        <v>5359</v>
      </c>
      <c r="V18" s="1">
        <v>31.47</v>
      </c>
      <c r="W18" s="1"/>
    </row>
    <row r="19" spans="1:23">
      <c r="A19" s="18"/>
      <c r="B19" s="18">
        <v>4184</v>
      </c>
      <c r="C19" s="18">
        <v>7550.27</v>
      </c>
      <c r="D19" s="18">
        <f>VLOOKUP(B19,$U$3:$V$1048576,2,FALSE)</f>
        <v>6.22</v>
      </c>
      <c r="E19" s="18">
        <f t="shared" si="0"/>
        <v>7544.05</v>
      </c>
      <c r="F19" s="19">
        <v>17251.08</v>
      </c>
      <c r="G19" s="19">
        <f t="shared" si="1"/>
        <v>43.7669409683336</v>
      </c>
      <c r="H19" s="19" t="s">
        <v>93</v>
      </c>
      <c r="I19" s="18">
        <v>1.5</v>
      </c>
      <c r="J19" s="18">
        <f t="shared" si="2"/>
        <v>11316.075</v>
      </c>
      <c r="N19" s="9" t="s">
        <v>16</v>
      </c>
      <c r="O19" s="9">
        <v>1804</v>
      </c>
      <c r="P19" s="9" t="s">
        <v>97</v>
      </c>
      <c r="Q19" s="9">
        <v>10525.82</v>
      </c>
      <c r="T19" s="1" t="s">
        <v>16</v>
      </c>
      <c r="U19" s="1"/>
      <c r="V19" s="1">
        <v>183.91</v>
      </c>
      <c r="W19" s="1"/>
    </row>
    <row r="20" spans="1:23">
      <c r="A20" s="18"/>
      <c r="B20" s="18">
        <v>4955</v>
      </c>
      <c r="C20" s="18">
        <v>4601.24</v>
      </c>
      <c r="D20" s="18">
        <f>VLOOKUP(B20,$U$3:$V$1048576,2,FALSE)</f>
        <v>32.97</v>
      </c>
      <c r="E20" s="18">
        <f t="shared" si="0"/>
        <v>4568.27</v>
      </c>
      <c r="F20" s="19">
        <v>17251.08</v>
      </c>
      <c r="G20" s="19">
        <f t="shared" si="1"/>
        <v>26.6721851617406</v>
      </c>
      <c r="H20" s="19" t="s">
        <v>93</v>
      </c>
      <c r="I20" s="18">
        <v>1.5</v>
      </c>
      <c r="J20" s="18">
        <f t="shared" si="2"/>
        <v>6852.405</v>
      </c>
      <c r="O20" s="9">
        <v>1809</v>
      </c>
      <c r="P20" s="9" t="s">
        <v>117</v>
      </c>
      <c r="Q20" s="9">
        <v>8422.55</v>
      </c>
      <c r="T20" s="1"/>
      <c r="U20" s="1">
        <v>0</v>
      </c>
      <c r="V20" s="1">
        <v>26.34</v>
      </c>
      <c r="W20" s="1"/>
    </row>
    <row r="21" spans="1:23">
      <c r="A21" s="18"/>
      <c r="B21" s="18">
        <v>5227</v>
      </c>
      <c r="C21" s="18">
        <v>2704.83</v>
      </c>
      <c r="D21" s="18">
        <f>VLOOKUP(B21,$U$3:$V$1048576,2,FALSE)</f>
        <v>63.05</v>
      </c>
      <c r="E21" s="18">
        <f t="shared" si="0"/>
        <v>2641.78</v>
      </c>
      <c r="F21" s="19">
        <v>14374.46</v>
      </c>
      <c r="G21" s="19">
        <f t="shared" si="1"/>
        <v>18.8169155571757</v>
      </c>
      <c r="H21" s="19" t="s">
        <v>97</v>
      </c>
      <c r="I21" s="18">
        <v>1</v>
      </c>
      <c r="J21" s="18">
        <f t="shared" si="2"/>
        <v>2641.78</v>
      </c>
      <c r="O21" s="9">
        <v>2545</v>
      </c>
      <c r="P21" s="9" t="s">
        <v>97</v>
      </c>
      <c r="Q21" s="9">
        <v>10525.82</v>
      </c>
      <c r="T21" s="1"/>
      <c r="U21" s="1">
        <v>1809</v>
      </c>
      <c r="V21" s="1">
        <v>75.35</v>
      </c>
      <c r="W21" s="1"/>
    </row>
    <row r="22" spans="1:23">
      <c r="A22" s="18"/>
      <c r="B22" s="18">
        <v>5238</v>
      </c>
      <c r="C22" s="18">
        <v>486.708</v>
      </c>
      <c r="D22" s="18">
        <v>0</v>
      </c>
      <c r="E22" s="18">
        <f t="shared" si="0"/>
        <v>486.708</v>
      </c>
      <c r="F22" s="19">
        <v>14374.46</v>
      </c>
      <c r="G22" s="19">
        <f t="shared" si="1"/>
        <v>3.38592197550378</v>
      </c>
      <c r="H22" s="19" t="s">
        <v>97</v>
      </c>
      <c r="I22" s="19">
        <v>0.7</v>
      </c>
      <c r="J22" s="18">
        <f t="shared" si="2"/>
        <v>340.6956</v>
      </c>
      <c r="O22" s="9">
        <v>2672</v>
      </c>
      <c r="P22" s="9" t="s">
        <v>117</v>
      </c>
      <c r="Q22" s="9">
        <v>8422.55</v>
      </c>
      <c r="T22" s="1"/>
      <c r="U22" s="1">
        <v>2545</v>
      </c>
      <c r="V22" s="1">
        <v>4.2</v>
      </c>
      <c r="W22" s="1"/>
    </row>
    <row r="23" spans="1:23">
      <c r="A23" s="18" t="s">
        <v>15</v>
      </c>
      <c r="B23" s="18"/>
      <c r="C23" s="18">
        <v>1161.52</v>
      </c>
      <c r="D23" s="18">
        <f>VLOOKUP(B23,$U$3:$V$1048576,2,FALSE)</f>
        <v>26.34</v>
      </c>
      <c r="E23" s="18">
        <f t="shared" si="0"/>
        <v>1135.18</v>
      </c>
      <c r="F23" s="19"/>
      <c r="G23" s="19"/>
      <c r="H23" s="19"/>
      <c r="I23" s="18"/>
      <c r="J23" s="18">
        <f t="shared" si="2"/>
        <v>0</v>
      </c>
      <c r="O23" s="9">
        <v>4221</v>
      </c>
      <c r="P23" s="9" t="s">
        <v>97</v>
      </c>
      <c r="Q23" s="9">
        <v>10525.82</v>
      </c>
      <c r="T23" s="1"/>
      <c r="U23" s="1">
        <v>2672</v>
      </c>
      <c r="V23" s="1">
        <v>12.7</v>
      </c>
      <c r="W23" s="1"/>
    </row>
    <row r="24" spans="1:23">
      <c r="A24" s="18"/>
      <c r="B24" s="18">
        <v>5325</v>
      </c>
      <c r="C24" s="18">
        <v>335.24</v>
      </c>
      <c r="D24" s="18">
        <v>0</v>
      </c>
      <c r="E24" s="18">
        <f t="shared" si="0"/>
        <v>335.24</v>
      </c>
      <c r="F24" s="19">
        <v>6666.48</v>
      </c>
      <c r="G24" s="19">
        <f t="shared" si="1"/>
        <v>5.02874080474253</v>
      </c>
      <c r="H24" s="19" t="s">
        <v>97</v>
      </c>
      <c r="I24" s="19">
        <v>0.7</v>
      </c>
      <c r="J24" s="18">
        <f t="shared" si="2"/>
        <v>234.668</v>
      </c>
      <c r="O24" s="9">
        <v>5044</v>
      </c>
      <c r="P24" s="9" t="s">
        <v>97</v>
      </c>
      <c r="Q24" s="9">
        <v>10525.82</v>
      </c>
      <c r="T24" s="1"/>
      <c r="U24" s="1">
        <v>4221</v>
      </c>
      <c r="V24" s="1">
        <v>30</v>
      </c>
      <c r="W24" s="1"/>
    </row>
    <row r="25" spans="1:23">
      <c r="A25" s="18"/>
      <c r="B25" s="18">
        <v>5359</v>
      </c>
      <c r="C25" s="18">
        <v>93.58</v>
      </c>
      <c r="D25" s="18">
        <f>VLOOKUP(B25,$U$3:$V$1048576,2,FALSE)</f>
        <v>31.47</v>
      </c>
      <c r="E25" s="18">
        <f t="shared" si="0"/>
        <v>62.11</v>
      </c>
      <c r="F25" s="19">
        <v>0</v>
      </c>
      <c r="G25" s="19">
        <v>0</v>
      </c>
      <c r="H25" s="19">
        <v>0</v>
      </c>
      <c r="I25" s="18"/>
      <c r="J25" s="18">
        <f t="shared" si="2"/>
        <v>0</v>
      </c>
      <c r="O25" s="9">
        <v>5339</v>
      </c>
      <c r="P25" s="9" t="s">
        <v>97</v>
      </c>
      <c r="Q25" s="9">
        <v>10525.82</v>
      </c>
      <c r="T25" s="1"/>
      <c r="U25" s="1">
        <v>5341</v>
      </c>
      <c r="V25" s="1">
        <v>35.32</v>
      </c>
      <c r="W25" s="1"/>
    </row>
    <row r="26" spans="1:23">
      <c r="A26" s="18"/>
      <c r="B26" s="18">
        <v>5366</v>
      </c>
      <c r="C26" s="18">
        <v>58.47</v>
      </c>
      <c r="D26" s="18">
        <v>0</v>
      </c>
      <c r="E26" s="18">
        <f t="shared" si="0"/>
        <v>58.47</v>
      </c>
      <c r="F26" s="19">
        <v>0</v>
      </c>
      <c r="G26" s="19">
        <v>0</v>
      </c>
      <c r="H26" s="19">
        <v>0</v>
      </c>
      <c r="I26" s="19"/>
      <c r="J26" s="18">
        <f t="shared" si="2"/>
        <v>0</v>
      </c>
      <c r="O26" s="9">
        <v>5341</v>
      </c>
      <c r="P26" s="9" t="s">
        <v>97</v>
      </c>
      <c r="Q26" s="9">
        <v>10525.82</v>
      </c>
      <c r="T26" s="1" t="s">
        <v>17</v>
      </c>
      <c r="U26" s="1"/>
      <c r="V26" s="1">
        <v>183.09</v>
      </c>
      <c r="W26" s="1"/>
    </row>
    <row r="27" spans="1:23">
      <c r="A27" s="18"/>
      <c r="B27" s="18">
        <v>5378</v>
      </c>
      <c r="C27" s="18">
        <v>77.15</v>
      </c>
      <c r="D27" s="18">
        <v>0</v>
      </c>
      <c r="E27" s="18">
        <f t="shared" si="0"/>
        <v>77.15</v>
      </c>
      <c r="F27" s="19">
        <v>0</v>
      </c>
      <c r="G27" s="19">
        <v>0</v>
      </c>
      <c r="H27" s="19">
        <v>0</v>
      </c>
      <c r="I27" s="19"/>
      <c r="J27" s="18">
        <f t="shared" si="2"/>
        <v>0</v>
      </c>
      <c r="N27" s="9" t="s">
        <v>17</v>
      </c>
      <c r="O27" s="9">
        <v>3609</v>
      </c>
      <c r="P27" s="9" t="s">
        <v>97</v>
      </c>
      <c r="Q27" s="9">
        <v>7691.69</v>
      </c>
      <c r="T27" s="1"/>
      <c r="U27" s="1">
        <v>4327</v>
      </c>
      <c r="V27" s="1">
        <v>176.9</v>
      </c>
      <c r="W27" s="1"/>
    </row>
    <row r="28" spans="1:23">
      <c r="A28" s="18"/>
      <c r="B28" s="18">
        <v>5379</v>
      </c>
      <c r="C28" s="18">
        <v>597.08</v>
      </c>
      <c r="D28" s="18">
        <v>0</v>
      </c>
      <c r="E28" s="18">
        <f t="shared" si="0"/>
        <v>597.08</v>
      </c>
      <c r="F28" s="19">
        <v>0</v>
      </c>
      <c r="G28" s="19">
        <v>0</v>
      </c>
      <c r="H28" s="19">
        <v>0</v>
      </c>
      <c r="I28" s="18"/>
      <c r="J28" s="18">
        <f t="shared" si="2"/>
        <v>0</v>
      </c>
      <c r="O28" s="9">
        <v>3654</v>
      </c>
      <c r="P28" s="9" t="s">
        <v>97</v>
      </c>
      <c r="Q28" s="9">
        <v>7691.69</v>
      </c>
      <c r="T28" s="1"/>
      <c r="U28" s="1">
        <v>5253</v>
      </c>
      <c r="V28" s="1">
        <v>6.19</v>
      </c>
      <c r="W28" s="1"/>
    </row>
    <row r="29" spans="1:23">
      <c r="A29" s="18" t="s">
        <v>16</v>
      </c>
      <c r="B29" s="18"/>
      <c r="C29" s="18">
        <v>8586.701</v>
      </c>
      <c r="D29" s="18">
        <f>VLOOKUP(B29,$U$3:$V$1048576,2,FALSE)</f>
        <v>26.34</v>
      </c>
      <c r="E29" s="18">
        <f t="shared" si="0"/>
        <v>8560.361</v>
      </c>
      <c r="F29" s="19"/>
      <c r="G29" s="19"/>
      <c r="H29" s="19"/>
      <c r="I29" s="19"/>
      <c r="J29" s="18">
        <f t="shared" si="2"/>
        <v>0</v>
      </c>
      <c r="O29" s="9">
        <v>3658</v>
      </c>
      <c r="P29" s="9" t="s">
        <v>93</v>
      </c>
      <c r="Q29" s="9">
        <v>9230.95</v>
      </c>
      <c r="T29" s="1" t="s">
        <v>18</v>
      </c>
      <c r="U29" s="1"/>
      <c r="V29" s="1">
        <v>26.99</v>
      </c>
      <c r="W29" s="1"/>
    </row>
    <row r="30" spans="1:23">
      <c r="A30" s="18"/>
      <c r="B30" s="18">
        <v>1804</v>
      </c>
      <c r="C30" s="18">
        <v>733.431</v>
      </c>
      <c r="D30" s="18">
        <v>0</v>
      </c>
      <c r="E30" s="18">
        <f t="shared" si="0"/>
        <v>733.431</v>
      </c>
      <c r="F30" s="19">
        <v>10525.82</v>
      </c>
      <c r="G30" s="19">
        <f t="shared" si="1"/>
        <v>6.96792268915866</v>
      </c>
      <c r="H30" s="19" t="s">
        <v>97</v>
      </c>
      <c r="I30" s="19">
        <v>0.7</v>
      </c>
      <c r="J30" s="18">
        <f t="shared" si="2"/>
        <v>513.4017</v>
      </c>
      <c r="O30" s="9">
        <v>4327</v>
      </c>
      <c r="P30" s="9" t="s">
        <v>93</v>
      </c>
      <c r="Q30" s="9">
        <v>9230.95</v>
      </c>
      <c r="T30" s="1"/>
      <c r="U30" s="1">
        <v>5097</v>
      </c>
      <c r="V30" s="1">
        <v>1.53</v>
      </c>
      <c r="W30" s="1"/>
    </row>
    <row r="31" spans="1:23">
      <c r="A31" s="18"/>
      <c r="B31" s="18">
        <v>1809</v>
      </c>
      <c r="C31" s="18">
        <v>1350.51</v>
      </c>
      <c r="D31" s="18">
        <f>VLOOKUP(B31,$U$3:$V$1048576,2,FALSE)</f>
        <v>75.35</v>
      </c>
      <c r="E31" s="18">
        <f t="shared" si="0"/>
        <v>1275.16</v>
      </c>
      <c r="F31" s="19">
        <v>8422.55</v>
      </c>
      <c r="G31" s="19">
        <f t="shared" si="1"/>
        <v>16.0344551234484</v>
      </c>
      <c r="H31" s="19" t="s">
        <v>117</v>
      </c>
      <c r="I31" s="19">
        <v>0.6</v>
      </c>
      <c r="J31" s="18">
        <f t="shared" si="2"/>
        <v>765.096</v>
      </c>
      <c r="O31" s="9">
        <v>5253</v>
      </c>
      <c r="P31" s="9" t="s">
        <v>117</v>
      </c>
      <c r="Q31" s="9">
        <v>6154.73</v>
      </c>
      <c r="T31" s="1"/>
      <c r="U31" s="1">
        <v>5261</v>
      </c>
      <c r="V31" s="1">
        <v>25.46</v>
      </c>
      <c r="W31" s="1"/>
    </row>
    <row r="32" spans="1:23">
      <c r="A32" s="18"/>
      <c r="B32" s="18">
        <v>2545</v>
      </c>
      <c r="C32" s="18">
        <v>1504.61</v>
      </c>
      <c r="D32" s="18">
        <f>VLOOKUP(B32,$U$3:$V$1048576,2,FALSE)</f>
        <v>4.2</v>
      </c>
      <c r="E32" s="18">
        <f t="shared" si="0"/>
        <v>1500.41</v>
      </c>
      <c r="F32" s="19">
        <v>10525.82</v>
      </c>
      <c r="G32" s="19">
        <f t="shared" si="1"/>
        <v>14.2944682694555</v>
      </c>
      <c r="H32" s="19" t="s">
        <v>97</v>
      </c>
      <c r="I32" s="18">
        <v>1</v>
      </c>
      <c r="J32" s="18">
        <f t="shared" si="2"/>
        <v>1500.41</v>
      </c>
      <c r="N32" s="9" t="s">
        <v>18</v>
      </c>
      <c r="O32" s="9">
        <v>4022</v>
      </c>
      <c r="P32" s="9" t="s">
        <v>93</v>
      </c>
      <c r="Q32" s="9">
        <v>19988.75</v>
      </c>
      <c r="T32" s="1" t="s">
        <v>19</v>
      </c>
      <c r="U32" s="1"/>
      <c r="V32" s="1">
        <v>169.17</v>
      </c>
      <c r="W32" s="1"/>
    </row>
    <row r="33" spans="1:23">
      <c r="A33" s="18"/>
      <c r="B33" s="18">
        <v>2672</v>
      </c>
      <c r="C33" s="18">
        <v>583.94</v>
      </c>
      <c r="D33" s="18">
        <f>VLOOKUP(B33,$U$3:$V$1048576,2,FALSE)</f>
        <v>12.7</v>
      </c>
      <c r="E33" s="18">
        <f t="shared" si="0"/>
        <v>571.24</v>
      </c>
      <c r="F33" s="19">
        <v>8422.55</v>
      </c>
      <c r="G33" s="19">
        <f t="shared" si="1"/>
        <v>6.93305471620828</v>
      </c>
      <c r="H33" s="19" t="s">
        <v>117</v>
      </c>
      <c r="I33" s="18">
        <v>0.5</v>
      </c>
      <c r="J33" s="18">
        <f t="shared" si="2"/>
        <v>285.62</v>
      </c>
      <c r="O33" s="9">
        <v>5097</v>
      </c>
      <c r="P33" s="9" t="s">
        <v>97</v>
      </c>
      <c r="Q33" s="9">
        <v>16655.63</v>
      </c>
      <c r="T33" s="1"/>
      <c r="U33" s="1">
        <v>81</v>
      </c>
      <c r="V33" s="1">
        <v>71.18</v>
      </c>
      <c r="W33" s="1"/>
    </row>
    <row r="34" spans="1:23">
      <c r="A34" s="18"/>
      <c r="B34" s="18">
        <v>4221</v>
      </c>
      <c r="C34" s="18">
        <v>876.27</v>
      </c>
      <c r="D34" s="18">
        <f>VLOOKUP(B34,$U$3:$V$1048576,2,FALSE)</f>
        <v>30</v>
      </c>
      <c r="E34" s="18">
        <f t="shared" si="0"/>
        <v>846.27</v>
      </c>
      <c r="F34" s="19">
        <v>10525.82</v>
      </c>
      <c r="G34" s="19">
        <f t="shared" si="1"/>
        <v>8.32495710547967</v>
      </c>
      <c r="H34" s="19" t="s">
        <v>97</v>
      </c>
      <c r="I34" s="19">
        <v>0.7</v>
      </c>
      <c r="J34" s="18">
        <f t="shared" si="2"/>
        <v>592.389</v>
      </c>
      <c r="O34" s="9">
        <v>5261</v>
      </c>
      <c r="P34" s="9" t="s">
        <v>97</v>
      </c>
      <c r="Q34" s="9">
        <v>16655.63</v>
      </c>
      <c r="T34" s="1"/>
      <c r="U34" s="1">
        <v>1434</v>
      </c>
      <c r="V34" s="1">
        <v>83.02</v>
      </c>
      <c r="W34" s="1"/>
    </row>
    <row r="35" spans="1:23">
      <c r="A35" s="18"/>
      <c r="B35" s="18">
        <v>5044</v>
      </c>
      <c r="C35" s="18">
        <v>813.51</v>
      </c>
      <c r="D35" s="18">
        <v>0</v>
      </c>
      <c r="E35" s="18">
        <f t="shared" si="0"/>
        <v>813.51</v>
      </c>
      <c r="F35" s="19">
        <v>10525.82</v>
      </c>
      <c r="G35" s="19">
        <f t="shared" si="1"/>
        <v>7.72870902219494</v>
      </c>
      <c r="H35" s="19" t="s">
        <v>97</v>
      </c>
      <c r="I35" s="19">
        <v>0.7</v>
      </c>
      <c r="J35" s="18">
        <f t="shared" si="2"/>
        <v>569.457</v>
      </c>
      <c r="N35" s="9" t="s">
        <v>19</v>
      </c>
      <c r="O35" s="9">
        <v>81</v>
      </c>
      <c r="P35" s="9" t="s">
        <v>97</v>
      </c>
      <c r="Q35" s="9">
        <v>13748.97</v>
      </c>
      <c r="T35" s="1"/>
      <c r="U35" s="1">
        <v>4078</v>
      </c>
      <c r="V35" s="1">
        <v>14.97</v>
      </c>
      <c r="W35" s="1"/>
    </row>
    <row r="36" spans="1:23">
      <c r="A36" s="18"/>
      <c r="B36" s="18">
        <v>5339</v>
      </c>
      <c r="C36" s="18">
        <v>1088.15</v>
      </c>
      <c r="D36" s="18">
        <v>0</v>
      </c>
      <c r="E36" s="18">
        <f t="shared" si="0"/>
        <v>1088.15</v>
      </c>
      <c r="F36" s="19">
        <v>10525.82</v>
      </c>
      <c r="G36" s="19">
        <f t="shared" si="1"/>
        <v>10.3379119156512</v>
      </c>
      <c r="H36" s="19" t="s">
        <v>97</v>
      </c>
      <c r="I36" s="18">
        <v>1</v>
      </c>
      <c r="J36" s="18">
        <f t="shared" si="2"/>
        <v>1088.15</v>
      </c>
      <c r="O36" s="9">
        <v>1434</v>
      </c>
      <c r="P36" s="9" t="s">
        <v>93</v>
      </c>
      <c r="Q36" s="9">
        <v>16500.41</v>
      </c>
      <c r="T36" s="1" t="s">
        <v>20</v>
      </c>
      <c r="U36" s="1"/>
      <c r="V36" s="1">
        <v>154.29</v>
      </c>
      <c r="W36" s="1"/>
    </row>
    <row r="37" spans="1:23">
      <c r="A37" s="18"/>
      <c r="B37" s="18">
        <v>5341</v>
      </c>
      <c r="C37" s="18">
        <v>1636.28</v>
      </c>
      <c r="D37" s="18">
        <f>VLOOKUP(B37,$U$3:$V$1048576,2,FALSE)</f>
        <v>35.32</v>
      </c>
      <c r="E37" s="18">
        <f t="shared" si="0"/>
        <v>1600.96</v>
      </c>
      <c r="F37" s="19">
        <v>10525.82</v>
      </c>
      <c r="G37" s="19">
        <f t="shared" si="1"/>
        <v>15.5453921879721</v>
      </c>
      <c r="H37" s="19" t="s">
        <v>97</v>
      </c>
      <c r="I37" s="18">
        <v>1</v>
      </c>
      <c r="J37" s="18">
        <f t="shared" si="2"/>
        <v>1600.96</v>
      </c>
      <c r="O37" s="9">
        <v>1616</v>
      </c>
      <c r="P37" s="9" t="s">
        <v>97</v>
      </c>
      <c r="Q37" s="9">
        <v>13748.97</v>
      </c>
      <c r="T37" s="1"/>
      <c r="U37" s="1">
        <v>103</v>
      </c>
      <c r="V37" s="1">
        <v>44.74</v>
      </c>
      <c r="W37" s="1"/>
    </row>
    <row r="38" spans="1:23">
      <c r="A38" s="18" t="s">
        <v>17</v>
      </c>
      <c r="B38" s="18"/>
      <c r="C38" s="18">
        <v>10418.68</v>
      </c>
      <c r="D38" s="18">
        <f>VLOOKUP(B38,$U$3:$V$1048576,2,FALSE)</f>
        <v>26.34</v>
      </c>
      <c r="E38" s="18">
        <f t="shared" si="0"/>
        <v>10392.34</v>
      </c>
      <c r="F38" s="19"/>
      <c r="G38" s="19"/>
      <c r="H38" s="19"/>
      <c r="I38" s="19"/>
      <c r="J38" s="18">
        <f t="shared" si="2"/>
        <v>0</v>
      </c>
      <c r="O38" s="9">
        <v>4078</v>
      </c>
      <c r="P38" s="9" t="s">
        <v>117</v>
      </c>
      <c r="Q38" s="9">
        <v>11001.65</v>
      </c>
      <c r="T38" s="1"/>
      <c r="U38" s="1">
        <v>4492</v>
      </c>
      <c r="V38" s="1">
        <v>22.76</v>
      </c>
      <c r="W38" s="1"/>
    </row>
    <row r="39" spans="1:23">
      <c r="A39" s="18"/>
      <c r="B39" s="18">
        <v>3609</v>
      </c>
      <c r="C39" s="18">
        <v>1587.61</v>
      </c>
      <c r="D39" s="18">
        <v>0</v>
      </c>
      <c r="E39" s="18">
        <f t="shared" si="0"/>
        <v>1587.61</v>
      </c>
      <c r="F39" s="19">
        <v>7691.69</v>
      </c>
      <c r="G39" s="19">
        <f t="shared" si="1"/>
        <v>20.6405874391714</v>
      </c>
      <c r="H39" s="19" t="s">
        <v>97</v>
      </c>
      <c r="I39" s="18">
        <v>1</v>
      </c>
      <c r="J39" s="18">
        <f t="shared" si="2"/>
        <v>1587.61</v>
      </c>
      <c r="N39" s="9" t="s">
        <v>20</v>
      </c>
      <c r="O39" s="9">
        <v>103</v>
      </c>
      <c r="P39" s="9" t="s">
        <v>93</v>
      </c>
      <c r="Q39" s="9">
        <v>16876.05</v>
      </c>
      <c r="T39" s="1"/>
      <c r="U39" s="1">
        <v>5287</v>
      </c>
      <c r="V39" s="1">
        <v>86.79</v>
      </c>
      <c r="W39" s="1"/>
    </row>
    <row r="40" spans="1:23">
      <c r="A40" s="18"/>
      <c r="B40" s="18">
        <v>3654</v>
      </c>
      <c r="C40" s="18">
        <v>1419.84</v>
      </c>
      <c r="D40" s="18">
        <v>0</v>
      </c>
      <c r="E40" s="18">
        <f t="shared" si="0"/>
        <v>1419.84</v>
      </c>
      <c r="F40" s="19">
        <v>7691.69</v>
      </c>
      <c r="G40" s="19">
        <f t="shared" si="1"/>
        <v>18.4594022900039</v>
      </c>
      <c r="H40" s="19" t="s">
        <v>97</v>
      </c>
      <c r="I40" s="18">
        <v>1</v>
      </c>
      <c r="J40" s="18">
        <f t="shared" si="2"/>
        <v>1419.84</v>
      </c>
      <c r="O40" s="9">
        <v>4492</v>
      </c>
      <c r="P40" s="9" t="s">
        <v>97</v>
      </c>
      <c r="Q40" s="9">
        <v>14061.97</v>
      </c>
      <c r="T40" s="1" t="s">
        <v>21</v>
      </c>
      <c r="U40" s="1"/>
      <c r="V40" s="1">
        <v>678.69</v>
      </c>
      <c r="W40" s="1"/>
    </row>
    <row r="41" spans="1:23">
      <c r="A41" s="18"/>
      <c r="B41" s="18">
        <v>3658</v>
      </c>
      <c r="C41" s="18">
        <v>3479.08</v>
      </c>
      <c r="D41" s="18">
        <v>0</v>
      </c>
      <c r="E41" s="18">
        <f t="shared" si="0"/>
        <v>3479.08</v>
      </c>
      <c r="F41" s="19">
        <v>9230.95</v>
      </c>
      <c r="G41" s="19">
        <f t="shared" si="1"/>
        <v>37.6892952513013</v>
      </c>
      <c r="H41" s="19" t="s">
        <v>93</v>
      </c>
      <c r="I41" s="18">
        <v>1.5</v>
      </c>
      <c r="J41" s="18">
        <f t="shared" si="2"/>
        <v>5218.62</v>
      </c>
      <c r="O41" s="9">
        <v>5287</v>
      </c>
      <c r="P41" s="9" t="s">
        <v>97</v>
      </c>
      <c r="Q41" s="9">
        <v>14061.97</v>
      </c>
      <c r="T41" s="1"/>
      <c r="U41" s="1">
        <v>1548</v>
      </c>
      <c r="V41" s="1">
        <v>32.13</v>
      </c>
      <c r="W41" s="1"/>
    </row>
    <row r="42" spans="1:23">
      <c r="A42" s="18"/>
      <c r="B42" s="18">
        <v>4327</v>
      </c>
      <c r="C42" s="18">
        <v>2633.36</v>
      </c>
      <c r="D42" s="18">
        <f>VLOOKUP(B42,$U$3:$V$1048576,2,FALSE)</f>
        <v>176.9</v>
      </c>
      <c r="E42" s="18">
        <f t="shared" si="0"/>
        <v>2456.46</v>
      </c>
      <c r="F42" s="19">
        <v>9230.95</v>
      </c>
      <c r="G42" s="19">
        <f t="shared" si="1"/>
        <v>28.5275080029683</v>
      </c>
      <c r="H42" s="19" t="s">
        <v>93</v>
      </c>
      <c r="I42" s="18">
        <v>1.5</v>
      </c>
      <c r="J42" s="18">
        <f t="shared" si="2"/>
        <v>3684.69</v>
      </c>
      <c r="N42" s="9" t="s">
        <v>21</v>
      </c>
      <c r="O42" s="9">
        <v>1548</v>
      </c>
      <c r="P42" s="9" t="s">
        <v>97</v>
      </c>
      <c r="Q42" s="9">
        <v>7053.12</v>
      </c>
      <c r="T42" s="1"/>
      <c r="U42" s="1">
        <v>2687</v>
      </c>
      <c r="V42" s="1">
        <v>5.59</v>
      </c>
      <c r="W42" s="1"/>
    </row>
    <row r="43" spans="1:23">
      <c r="A43" s="18"/>
      <c r="B43" s="18">
        <v>4689</v>
      </c>
      <c r="C43" s="18">
        <v>25.56</v>
      </c>
      <c r="D43" s="18">
        <v>0</v>
      </c>
      <c r="E43" s="18">
        <f t="shared" si="0"/>
        <v>25.56</v>
      </c>
      <c r="F43" s="19">
        <v>0</v>
      </c>
      <c r="G43" s="19">
        <v>0</v>
      </c>
      <c r="H43" s="19">
        <v>0</v>
      </c>
      <c r="I43" s="18"/>
      <c r="J43" s="18">
        <f t="shared" si="2"/>
        <v>0</v>
      </c>
      <c r="O43" s="9">
        <v>2695</v>
      </c>
      <c r="P43" s="9" t="s">
        <v>97</v>
      </c>
      <c r="Q43" s="9">
        <v>7053.12</v>
      </c>
      <c r="T43" s="1"/>
      <c r="U43" s="1">
        <v>3369</v>
      </c>
      <c r="V43" s="1">
        <v>58.58</v>
      </c>
      <c r="W43" s="1"/>
    </row>
    <row r="44" spans="1:23">
      <c r="A44" s="18"/>
      <c r="B44" s="18">
        <v>5253</v>
      </c>
      <c r="C44" s="18">
        <v>1273.23</v>
      </c>
      <c r="D44" s="18">
        <f>VLOOKUP(B44,$U$3:$V$1048576,2,FALSE)</f>
        <v>6.19</v>
      </c>
      <c r="E44" s="18">
        <f t="shared" si="0"/>
        <v>1267.04</v>
      </c>
      <c r="F44" s="19">
        <v>6154.73</v>
      </c>
      <c r="G44" s="19">
        <f t="shared" si="1"/>
        <v>20.68701632728</v>
      </c>
      <c r="H44" s="19" t="s">
        <v>117</v>
      </c>
      <c r="I44" s="19">
        <v>0.6</v>
      </c>
      <c r="J44" s="18">
        <f t="shared" si="2"/>
        <v>760.224</v>
      </c>
      <c r="O44" s="9">
        <v>3369</v>
      </c>
      <c r="P44" s="9" t="s">
        <v>97</v>
      </c>
      <c r="Q44" s="9">
        <v>7053.12</v>
      </c>
      <c r="T44" s="1"/>
      <c r="U44" s="1">
        <v>4863</v>
      </c>
      <c r="V44" s="1">
        <v>68.98</v>
      </c>
      <c r="W44" s="1"/>
    </row>
    <row r="45" spans="1:23">
      <c r="A45" s="18" t="s">
        <v>18</v>
      </c>
      <c r="B45" s="18"/>
      <c r="C45" s="18">
        <v>14603.07</v>
      </c>
      <c r="D45" s="18">
        <f>VLOOKUP(B45,$U$3:$V$1048576,2,FALSE)</f>
        <v>26.34</v>
      </c>
      <c r="E45" s="18">
        <f t="shared" si="0"/>
        <v>14576.73</v>
      </c>
      <c r="F45" s="19"/>
      <c r="G45" s="19"/>
      <c r="H45" s="19"/>
      <c r="I45" s="18"/>
      <c r="J45" s="18">
        <f t="shared" si="2"/>
        <v>0</v>
      </c>
      <c r="O45" s="9">
        <v>4329</v>
      </c>
      <c r="P45" s="9" t="s">
        <v>93</v>
      </c>
      <c r="Q45" s="9">
        <v>8464.59</v>
      </c>
      <c r="T45" s="1"/>
      <c r="U45" s="1">
        <v>5109</v>
      </c>
      <c r="V45" s="1">
        <v>122.18</v>
      </c>
      <c r="W45" s="1"/>
    </row>
    <row r="46" spans="1:23">
      <c r="A46" s="18"/>
      <c r="B46" s="18">
        <v>4022</v>
      </c>
      <c r="C46" s="18">
        <v>4329.43</v>
      </c>
      <c r="D46" s="18">
        <v>0</v>
      </c>
      <c r="E46" s="18">
        <f t="shared" si="0"/>
        <v>4329.43</v>
      </c>
      <c r="F46" s="19">
        <v>19988.75</v>
      </c>
      <c r="G46" s="19">
        <f t="shared" si="1"/>
        <v>21.6593333750235</v>
      </c>
      <c r="H46" s="19" t="s">
        <v>93</v>
      </c>
      <c r="I46" s="18">
        <v>1.5</v>
      </c>
      <c r="J46" s="18">
        <f t="shared" si="2"/>
        <v>6494.145</v>
      </c>
      <c r="O46" s="9">
        <v>4863</v>
      </c>
      <c r="P46" s="9" t="s">
        <v>93</v>
      </c>
      <c r="Q46" s="9">
        <v>8464.59</v>
      </c>
      <c r="T46" s="1"/>
      <c r="U46" s="1">
        <v>5122</v>
      </c>
      <c r="V46" s="1">
        <v>312.2</v>
      </c>
      <c r="W46" s="1"/>
    </row>
    <row r="47" spans="1:23">
      <c r="A47" s="18"/>
      <c r="B47" s="18">
        <v>5097</v>
      </c>
      <c r="C47" s="18">
        <v>6225.82</v>
      </c>
      <c r="D47" s="18">
        <f>VLOOKUP(B47,$U$3:$V$1048576,2,FALSE)</f>
        <v>1.53</v>
      </c>
      <c r="E47" s="18">
        <f t="shared" si="0"/>
        <v>6224.29</v>
      </c>
      <c r="F47" s="19">
        <v>16655.63</v>
      </c>
      <c r="G47" s="19">
        <f t="shared" si="1"/>
        <v>37.379672819341</v>
      </c>
      <c r="H47" s="19" t="s">
        <v>97</v>
      </c>
      <c r="I47" s="18">
        <v>1</v>
      </c>
      <c r="J47" s="18">
        <f t="shared" si="2"/>
        <v>6224.29</v>
      </c>
      <c r="O47" s="9">
        <v>4881</v>
      </c>
      <c r="P47" s="9" t="s">
        <v>97</v>
      </c>
      <c r="Q47" s="9">
        <v>7053.12</v>
      </c>
      <c r="T47" s="1"/>
      <c r="U47" s="1">
        <v>5344</v>
      </c>
      <c r="V47" s="1">
        <v>25.95</v>
      </c>
      <c r="W47" s="1"/>
    </row>
    <row r="48" spans="1:23">
      <c r="A48" s="18"/>
      <c r="B48" s="18">
        <v>5261</v>
      </c>
      <c r="C48" s="18">
        <v>4047.82</v>
      </c>
      <c r="D48" s="18">
        <f>VLOOKUP(B48,$U$3:$V$1048576,2,FALSE)</f>
        <v>25.46</v>
      </c>
      <c r="E48" s="18">
        <f t="shared" si="0"/>
        <v>4022.36</v>
      </c>
      <c r="F48" s="19">
        <v>16655.63</v>
      </c>
      <c r="G48" s="19">
        <f t="shared" si="1"/>
        <v>24.3030134555102</v>
      </c>
      <c r="H48" s="19" t="s">
        <v>97</v>
      </c>
      <c r="I48" s="18">
        <v>1</v>
      </c>
      <c r="J48" s="18">
        <f t="shared" si="2"/>
        <v>4022.36</v>
      </c>
      <c r="O48" s="9">
        <v>5109</v>
      </c>
      <c r="P48" s="9" t="s">
        <v>93</v>
      </c>
      <c r="Q48" s="9">
        <v>8464.59</v>
      </c>
      <c r="T48" s="1"/>
      <c r="U48" s="1">
        <v>5345</v>
      </c>
      <c r="V48" s="1">
        <v>53.08</v>
      </c>
      <c r="W48" s="1"/>
    </row>
    <row r="49" spans="1:23">
      <c r="A49" s="18" t="s">
        <v>19</v>
      </c>
      <c r="B49" s="18"/>
      <c r="C49" s="18">
        <v>13028.44</v>
      </c>
      <c r="D49" s="18">
        <f>VLOOKUP(B49,$U$3:$V$1048576,2,FALSE)</f>
        <v>26.34</v>
      </c>
      <c r="E49" s="18">
        <f t="shared" si="0"/>
        <v>13002.1</v>
      </c>
      <c r="F49" s="19"/>
      <c r="G49" s="19"/>
      <c r="H49" s="19"/>
      <c r="I49" s="19"/>
      <c r="J49" s="18">
        <f t="shared" si="2"/>
        <v>0</v>
      </c>
      <c r="O49" s="9">
        <v>5122</v>
      </c>
      <c r="P49" s="9" t="s">
        <v>117</v>
      </c>
      <c r="Q49" s="9">
        <v>5643.76</v>
      </c>
      <c r="T49" s="1" t="s">
        <v>22</v>
      </c>
      <c r="U49" s="1"/>
      <c r="V49" s="1">
        <v>257.05</v>
      </c>
      <c r="W49" s="1"/>
    </row>
    <row r="50" spans="1:23">
      <c r="A50" s="18"/>
      <c r="B50" s="18">
        <v>81</v>
      </c>
      <c r="C50" s="18">
        <v>2462.67</v>
      </c>
      <c r="D50" s="18">
        <f>VLOOKUP(B50,$U$3:$V$1048576,2,FALSE)</f>
        <v>71.18</v>
      </c>
      <c r="E50" s="18">
        <f t="shared" si="0"/>
        <v>2391.49</v>
      </c>
      <c r="F50" s="19">
        <v>13748.97</v>
      </c>
      <c r="G50" s="19">
        <f t="shared" si="1"/>
        <v>17.9116690195702</v>
      </c>
      <c r="H50" s="19" t="s">
        <v>97</v>
      </c>
      <c r="I50" s="18">
        <v>1</v>
      </c>
      <c r="J50" s="18">
        <f t="shared" si="2"/>
        <v>2391.49</v>
      </c>
      <c r="O50" s="9">
        <v>5273</v>
      </c>
      <c r="P50" s="9" t="s">
        <v>117</v>
      </c>
      <c r="Q50" s="9">
        <v>5643.76</v>
      </c>
      <c r="T50" s="1"/>
      <c r="U50" s="1">
        <v>0</v>
      </c>
      <c r="V50" s="1">
        <v>41.86</v>
      </c>
      <c r="W50" s="1"/>
    </row>
    <row r="51" spans="1:23">
      <c r="A51" s="18"/>
      <c r="B51" s="18">
        <v>1434</v>
      </c>
      <c r="C51" s="18">
        <v>3998.04</v>
      </c>
      <c r="D51" s="18">
        <f>VLOOKUP(B51,$U$3:$V$1048576,2,FALSE)</f>
        <v>83.02</v>
      </c>
      <c r="E51" s="18">
        <f t="shared" si="0"/>
        <v>3915.02</v>
      </c>
      <c r="F51" s="19">
        <v>16500.41</v>
      </c>
      <c r="G51" s="19">
        <f t="shared" si="1"/>
        <v>24.2299433771646</v>
      </c>
      <c r="H51" s="19" t="s">
        <v>93</v>
      </c>
      <c r="I51" s="18">
        <v>1.5</v>
      </c>
      <c r="J51" s="18">
        <f t="shared" si="2"/>
        <v>5872.53</v>
      </c>
      <c r="O51" s="9">
        <v>5344</v>
      </c>
      <c r="P51" s="9" t="s">
        <v>97</v>
      </c>
      <c r="Q51" s="9">
        <v>7053.12</v>
      </c>
      <c r="T51" s="1"/>
      <c r="U51" s="1">
        <v>2176</v>
      </c>
      <c r="V51" s="1">
        <v>34.58</v>
      </c>
      <c r="W51" s="1"/>
    </row>
    <row r="52" spans="1:23">
      <c r="A52" s="18"/>
      <c r="B52" s="18">
        <v>1616</v>
      </c>
      <c r="C52" s="18">
        <v>3292.69</v>
      </c>
      <c r="D52" s="18">
        <v>0</v>
      </c>
      <c r="E52" s="18">
        <f t="shared" si="0"/>
        <v>3292.69</v>
      </c>
      <c r="F52" s="19">
        <v>13748.97</v>
      </c>
      <c r="G52" s="19">
        <f t="shared" si="1"/>
        <v>23.9486303337632</v>
      </c>
      <c r="H52" s="19" t="s">
        <v>97</v>
      </c>
      <c r="I52" s="18">
        <v>1</v>
      </c>
      <c r="J52" s="18">
        <f t="shared" si="2"/>
        <v>3292.69</v>
      </c>
      <c r="O52" s="9">
        <v>5345</v>
      </c>
      <c r="P52" s="9" t="s">
        <v>97</v>
      </c>
      <c r="Q52" s="9">
        <v>7053.12</v>
      </c>
      <c r="T52" s="1"/>
      <c r="U52" s="1">
        <v>3391</v>
      </c>
      <c r="V52" s="1">
        <v>96.99</v>
      </c>
      <c r="W52" s="1"/>
    </row>
    <row r="53" spans="1:23">
      <c r="A53" s="18"/>
      <c r="B53" s="18">
        <v>4078</v>
      </c>
      <c r="C53" s="18">
        <v>3275.04</v>
      </c>
      <c r="D53" s="18">
        <f>VLOOKUP(B53,$U$3:$V$1048576,2,FALSE)</f>
        <v>14.97</v>
      </c>
      <c r="E53" s="18">
        <f t="shared" si="0"/>
        <v>3260.07</v>
      </c>
      <c r="F53" s="19">
        <v>11001.65</v>
      </c>
      <c r="G53" s="19">
        <f t="shared" si="1"/>
        <v>29.7686256152486</v>
      </c>
      <c r="H53" s="19" t="s">
        <v>117</v>
      </c>
      <c r="I53" s="19">
        <v>0.6</v>
      </c>
      <c r="J53" s="18">
        <f t="shared" si="2"/>
        <v>1956.042</v>
      </c>
      <c r="N53" s="9" t="s">
        <v>22</v>
      </c>
      <c r="O53" s="9">
        <v>2176</v>
      </c>
      <c r="P53" s="9" t="s">
        <v>97</v>
      </c>
      <c r="Q53" s="9">
        <v>10416.28</v>
      </c>
      <c r="T53" s="1"/>
      <c r="U53" s="1">
        <v>4982</v>
      </c>
      <c r="V53" s="1">
        <v>42.35</v>
      </c>
      <c r="W53" s="1"/>
    </row>
    <row r="54" spans="1:23">
      <c r="A54" s="18" t="s">
        <v>20</v>
      </c>
      <c r="B54" s="18"/>
      <c r="C54" s="18">
        <v>10400.638</v>
      </c>
      <c r="D54" s="18">
        <f>VLOOKUP(B54,$U$3:$V$1048576,2,FALSE)</f>
        <v>26.34</v>
      </c>
      <c r="E54" s="18">
        <f t="shared" si="0"/>
        <v>10374.298</v>
      </c>
      <c r="F54" s="19"/>
      <c r="G54" s="19"/>
      <c r="H54" s="19"/>
      <c r="I54" s="18"/>
      <c r="J54" s="18">
        <f t="shared" si="2"/>
        <v>0</v>
      </c>
      <c r="O54" s="9">
        <v>3391</v>
      </c>
      <c r="P54" s="9" t="s">
        <v>97</v>
      </c>
      <c r="Q54" s="9">
        <v>10416.28</v>
      </c>
      <c r="T54" s="1"/>
      <c r="U54" s="1">
        <v>5135</v>
      </c>
      <c r="V54" s="1">
        <v>41.27</v>
      </c>
      <c r="W54" s="1"/>
    </row>
    <row r="55" spans="1:23">
      <c r="A55" s="18"/>
      <c r="B55" s="18">
        <v>103</v>
      </c>
      <c r="C55" s="18">
        <v>4027.478</v>
      </c>
      <c r="D55" s="18">
        <f>VLOOKUP(B55,$U$3:$V$1048576,2,FALSE)</f>
        <v>44.74</v>
      </c>
      <c r="E55" s="18">
        <f t="shared" si="0"/>
        <v>3982.738</v>
      </c>
      <c r="F55" s="19">
        <v>16876.05</v>
      </c>
      <c r="G55" s="19">
        <f t="shared" si="1"/>
        <v>23.8650513597672</v>
      </c>
      <c r="H55" s="19" t="s">
        <v>93</v>
      </c>
      <c r="I55" s="18">
        <v>1.5</v>
      </c>
      <c r="J55" s="18">
        <f t="shared" si="2"/>
        <v>5974.107</v>
      </c>
      <c r="O55" s="9">
        <v>4879</v>
      </c>
      <c r="P55" s="9" t="s">
        <v>97</v>
      </c>
      <c r="Q55" s="9">
        <v>10416.28</v>
      </c>
      <c r="T55" s="1" t="s">
        <v>24</v>
      </c>
      <c r="U55" s="1"/>
      <c r="V55" s="1">
        <v>2205.69</v>
      </c>
      <c r="W55" s="1"/>
    </row>
    <row r="56" spans="1:17">
      <c r="A56" s="18"/>
      <c r="B56" s="18">
        <v>1030</v>
      </c>
      <c r="C56" s="18">
        <v>17.23</v>
      </c>
      <c r="D56" s="18">
        <v>0</v>
      </c>
      <c r="E56" s="18">
        <f t="shared" si="0"/>
        <v>17.23</v>
      </c>
      <c r="F56" s="19">
        <v>0</v>
      </c>
      <c r="G56" s="19">
        <v>0</v>
      </c>
      <c r="H56" s="19">
        <v>0</v>
      </c>
      <c r="I56" s="18"/>
      <c r="J56" s="18">
        <f t="shared" si="2"/>
        <v>0</v>
      </c>
      <c r="O56" s="9">
        <v>4982</v>
      </c>
      <c r="P56" s="9" t="s">
        <v>97</v>
      </c>
      <c r="Q56" s="9">
        <v>10416.28</v>
      </c>
    </row>
    <row r="57" spans="1:17">
      <c r="A57" s="18"/>
      <c r="B57" s="18">
        <v>4492</v>
      </c>
      <c r="C57" s="18">
        <v>2962.5</v>
      </c>
      <c r="D57" s="18">
        <f>VLOOKUP(B57,$U$3:$V$1048576,2,FALSE)</f>
        <v>22.76</v>
      </c>
      <c r="E57" s="18">
        <f t="shared" si="0"/>
        <v>2939.74</v>
      </c>
      <c r="F57" s="19">
        <v>14061.97</v>
      </c>
      <c r="G57" s="19">
        <f t="shared" si="1"/>
        <v>21.0674606758513</v>
      </c>
      <c r="H57" s="19" t="s">
        <v>97</v>
      </c>
      <c r="I57" s="18">
        <v>1</v>
      </c>
      <c r="J57" s="18">
        <f t="shared" si="2"/>
        <v>2939.74</v>
      </c>
      <c r="O57" s="9">
        <v>5021</v>
      </c>
      <c r="P57" s="9" t="s">
        <v>117</v>
      </c>
      <c r="Q57" s="9">
        <v>8334.9</v>
      </c>
    </row>
    <row r="58" spans="1:17">
      <c r="A58" s="18"/>
      <c r="B58" s="18">
        <v>5287</v>
      </c>
      <c r="C58" s="18">
        <v>3393.43</v>
      </c>
      <c r="D58" s="18">
        <f>VLOOKUP(B58,$U$3:$V$1048576,2,FALSE)</f>
        <v>86.79</v>
      </c>
      <c r="E58" s="18">
        <f t="shared" si="0"/>
        <v>3306.64</v>
      </c>
      <c r="F58" s="19">
        <v>14061.97</v>
      </c>
      <c r="G58" s="19">
        <f t="shared" si="1"/>
        <v>24.1319672848114</v>
      </c>
      <c r="H58" s="19" t="s">
        <v>97</v>
      </c>
      <c r="I58" s="18">
        <v>1</v>
      </c>
      <c r="J58" s="18">
        <f t="shared" si="2"/>
        <v>3306.64</v>
      </c>
      <c r="O58" s="9">
        <v>5046</v>
      </c>
      <c r="P58" s="9" t="s">
        <v>97</v>
      </c>
      <c r="Q58" s="9">
        <v>10416.28</v>
      </c>
    </row>
    <row r="59" spans="1:17">
      <c r="A59" s="18" t="s">
        <v>21</v>
      </c>
      <c r="B59" s="18"/>
      <c r="C59" s="18">
        <v>22344.036</v>
      </c>
      <c r="D59" s="18">
        <f>VLOOKUP(B59,$U$3:$V$1048576,2,FALSE)</f>
        <v>26.34</v>
      </c>
      <c r="E59" s="18">
        <f t="shared" si="0"/>
        <v>22317.696</v>
      </c>
      <c r="F59" s="19"/>
      <c r="G59" s="19"/>
      <c r="H59" s="19"/>
      <c r="I59" s="18"/>
      <c r="J59" s="18">
        <f t="shared" si="2"/>
        <v>0</v>
      </c>
      <c r="O59" s="9">
        <v>5128</v>
      </c>
      <c r="P59" s="9" t="s">
        <v>117</v>
      </c>
      <c r="Q59" s="9">
        <v>8334.9</v>
      </c>
    </row>
    <row r="60" spans="1:17">
      <c r="A60" s="18"/>
      <c r="B60" s="18">
        <v>1548</v>
      </c>
      <c r="C60" s="18">
        <v>434.04</v>
      </c>
      <c r="D60" s="18">
        <f>VLOOKUP(B60,$U$3:$V$1048576,2,FALSE)</f>
        <v>32.13</v>
      </c>
      <c r="E60" s="18">
        <f t="shared" si="0"/>
        <v>401.91</v>
      </c>
      <c r="F60" s="19">
        <v>7053.12</v>
      </c>
      <c r="G60" s="19">
        <f t="shared" si="1"/>
        <v>6.1538723288417</v>
      </c>
      <c r="H60" s="19" t="s">
        <v>97</v>
      </c>
      <c r="I60" s="19">
        <v>0.7</v>
      </c>
      <c r="J60" s="18">
        <f t="shared" si="2"/>
        <v>281.337</v>
      </c>
      <c r="O60" s="9">
        <v>5135</v>
      </c>
      <c r="P60" s="9" t="s">
        <v>97</v>
      </c>
      <c r="Q60" s="9">
        <v>10416.28</v>
      </c>
    </row>
    <row r="61" spans="1:17">
      <c r="A61" s="18"/>
      <c r="B61" s="18">
        <v>2687</v>
      </c>
      <c r="C61" s="18">
        <v>138.06</v>
      </c>
      <c r="D61" s="18">
        <f>VLOOKUP(B61,$U$3:$V$1048576,2,FALSE)</f>
        <v>5.59</v>
      </c>
      <c r="E61" s="18">
        <f t="shared" si="0"/>
        <v>132.47</v>
      </c>
      <c r="F61" s="19">
        <v>0</v>
      </c>
      <c r="G61" s="19">
        <v>0</v>
      </c>
      <c r="H61" s="19">
        <v>0</v>
      </c>
      <c r="I61" s="18"/>
      <c r="J61" s="18">
        <f t="shared" si="2"/>
        <v>0</v>
      </c>
      <c r="O61" s="9">
        <v>5215</v>
      </c>
      <c r="P61" s="9" t="s">
        <v>97</v>
      </c>
      <c r="Q61" s="9">
        <v>10416.28</v>
      </c>
    </row>
    <row r="62" spans="1:17">
      <c r="A62" s="18"/>
      <c r="B62" s="18">
        <v>2695</v>
      </c>
      <c r="C62" s="18">
        <v>2465.36</v>
      </c>
      <c r="D62" s="18">
        <v>0</v>
      </c>
      <c r="E62" s="18">
        <f t="shared" si="0"/>
        <v>2465.36</v>
      </c>
      <c r="F62" s="19">
        <v>7053.12</v>
      </c>
      <c r="G62" s="19">
        <f t="shared" si="1"/>
        <v>34.95417630779</v>
      </c>
      <c r="H62" s="19" t="s">
        <v>97</v>
      </c>
      <c r="I62" s="18">
        <v>1</v>
      </c>
      <c r="J62" s="18">
        <f t="shared" si="2"/>
        <v>2465.36</v>
      </c>
      <c r="O62" s="9">
        <v>5354</v>
      </c>
      <c r="P62" s="9" t="s">
        <v>97</v>
      </c>
      <c r="Q62" s="9">
        <v>10416.28</v>
      </c>
    </row>
    <row r="63" spans="1:17">
      <c r="A63" s="18"/>
      <c r="B63" s="18">
        <v>3369</v>
      </c>
      <c r="C63" s="18">
        <v>2517.17</v>
      </c>
      <c r="D63" s="18">
        <f>VLOOKUP(B63,$U$3:$V$1048576,2,FALSE)</f>
        <v>58.58</v>
      </c>
      <c r="E63" s="18">
        <f t="shared" si="0"/>
        <v>2458.59</v>
      </c>
      <c r="F63" s="19">
        <v>7053.12</v>
      </c>
      <c r="G63" s="19">
        <f t="shared" si="1"/>
        <v>35.6887448391634</v>
      </c>
      <c r="H63" s="19" t="s">
        <v>97</v>
      </c>
      <c r="I63" s="18">
        <v>1</v>
      </c>
      <c r="J63" s="18">
        <f t="shared" si="2"/>
        <v>2458.59</v>
      </c>
      <c r="N63" s="9" t="s">
        <v>24</v>
      </c>
      <c r="Q63" s="9">
        <v>603800.08</v>
      </c>
    </row>
    <row r="64" spans="1:10">
      <c r="A64" s="18"/>
      <c r="B64" s="18">
        <v>3923</v>
      </c>
      <c r="C64" s="18">
        <v>198.41</v>
      </c>
      <c r="D64" s="18">
        <v>0</v>
      </c>
      <c r="E64" s="18">
        <f t="shared" si="0"/>
        <v>198.41</v>
      </c>
      <c r="F64" s="19">
        <v>0</v>
      </c>
      <c r="G64" s="19">
        <v>0</v>
      </c>
      <c r="H64" s="19">
        <v>0</v>
      </c>
      <c r="I64" s="18"/>
      <c r="J64" s="18">
        <f t="shared" si="2"/>
        <v>0</v>
      </c>
    </row>
    <row r="65" spans="1:10">
      <c r="A65" s="18"/>
      <c r="B65" s="18">
        <v>4329</v>
      </c>
      <c r="C65" s="18">
        <v>2351.8</v>
      </c>
      <c r="D65" s="18">
        <v>0</v>
      </c>
      <c r="E65" s="18">
        <f t="shared" si="0"/>
        <v>2351.8</v>
      </c>
      <c r="F65" s="19">
        <v>8464.59</v>
      </c>
      <c r="G65" s="19">
        <f t="shared" si="1"/>
        <v>27.7839800864543</v>
      </c>
      <c r="H65" s="19" t="s">
        <v>93</v>
      </c>
      <c r="I65" s="18">
        <v>1.5</v>
      </c>
      <c r="J65" s="18">
        <f t="shared" si="2"/>
        <v>3527.7</v>
      </c>
    </row>
    <row r="66" spans="1:10">
      <c r="A66" s="18"/>
      <c r="B66" s="18">
        <v>4863</v>
      </c>
      <c r="C66" s="18">
        <v>2067.68</v>
      </c>
      <c r="D66" s="18">
        <f>VLOOKUP(B66,$U$3:$V$1048576,2,FALSE)</f>
        <v>68.98</v>
      </c>
      <c r="E66" s="18">
        <f t="shared" si="0"/>
        <v>1998.7</v>
      </c>
      <c r="F66" s="19">
        <v>8464.59</v>
      </c>
      <c r="G66" s="19">
        <f t="shared" si="1"/>
        <v>24.4274087699463</v>
      </c>
      <c r="H66" s="19" t="s">
        <v>93</v>
      </c>
      <c r="I66" s="18">
        <v>1.5</v>
      </c>
      <c r="J66" s="18">
        <f t="shared" si="2"/>
        <v>2998.05</v>
      </c>
    </row>
    <row r="67" spans="1:10">
      <c r="A67" s="18"/>
      <c r="B67" s="18">
        <v>4881</v>
      </c>
      <c r="C67" s="18">
        <v>2165.396</v>
      </c>
      <c r="D67" s="18">
        <v>0</v>
      </c>
      <c r="E67" s="18">
        <f t="shared" si="0"/>
        <v>2165.396</v>
      </c>
      <c r="F67" s="19">
        <v>7053.12</v>
      </c>
      <c r="G67" s="19">
        <f t="shared" si="1"/>
        <v>30.7012499432875</v>
      </c>
      <c r="H67" s="19" t="s">
        <v>97</v>
      </c>
      <c r="I67" s="18">
        <v>1</v>
      </c>
      <c r="J67" s="18">
        <f t="shared" si="2"/>
        <v>2165.396</v>
      </c>
    </row>
    <row r="68" spans="1:10">
      <c r="A68" s="18"/>
      <c r="B68" s="18">
        <v>5109</v>
      </c>
      <c r="C68" s="18">
        <v>2759.04</v>
      </c>
      <c r="D68" s="18">
        <f>VLOOKUP(B68,$U$3:$V$1048576,2,FALSE)</f>
        <v>122.18</v>
      </c>
      <c r="E68" s="18">
        <f t="shared" si="0"/>
        <v>2636.86</v>
      </c>
      <c r="F68" s="19">
        <v>8464.59</v>
      </c>
      <c r="G68" s="19">
        <f t="shared" si="1"/>
        <v>32.5950813920107</v>
      </c>
      <c r="H68" s="19" t="s">
        <v>93</v>
      </c>
      <c r="I68" s="18">
        <v>1.5</v>
      </c>
      <c r="J68" s="18">
        <f t="shared" si="2"/>
        <v>3955.29</v>
      </c>
    </row>
    <row r="69" spans="1:10">
      <c r="A69" s="18"/>
      <c r="B69" s="18">
        <v>5122</v>
      </c>
      <c r="C69" s="18">
        <v>2689.12</v>
      </c>
      <c r="D69" s="18">
        <f>VLOOKUP(B69,$U$3:$V$1048576,2,FALSE)</f>
        <v>312.2</v>
      </c>
      <c r="E69" s="18">
        <f t="shared" si="0"/>
        <v>2376.92</v>
      </c>
      <c r="F69" s="19">
        <v>5643.76</v>
      </c>
      <c r="G69" s="19">
        <f t="shared" ref="G69:G93" si="3">C69/F69%</f>
        <v>47.6476675124385</v>
      </c>
      <c r="H69" s="19" t="s">
        <v>117</v>
      </c>
      <c r="I69" s="19">
        <v>0.6</v>
      </c>
      <c r="J69" s="18">
        <f t="shared" si="2"/>
        <v>1426.152</v>
      </c>
    </row>
    <row r="70" spans="1:10">
      <c r="A70" s="18"/>
      <c r="B70" s="18">
        <v>5273</v>
      </c>
      <c r="C70" s="18">
        <v>1709.16</v>
      </c>
      <c r="D70" s="18">
        <v>0</v>
      </c>
      <c r="E70" s="18">
        <f t="shared" ref="E70:E94" si="4">C70-D70</f>
        <v>1709.16</v>
      </c>
      <c r="F70" s="19">
        <v>5643.76</v>
      </c>
      <c r="G70" s="19">
        <f t="shared" si="3"/>
        <v>30.2840659418544</v>
      </c>
      <c r="H70" s="19" t="s">
        <v>117</v>
      </c>
      <c r="I70" s="19">
        <v>0.6</v>
      </c>
      <c r="J70" s="18">
        <f t="shared" ref="J70:J93" si="5">E70*I70</f>
        <v>1025.496</v>
      </c>
    </row>
    <row r="71" spans="1:10">
      <c r="A71" s="18"/>
      <c r="B71" s="18">
        <v>5344</v>
      </c>
      <c r="C71" s="18">
        <v>1446.65</v>
      </c>
      <c r="D71" s="18">
        <f>VLOOKUP(B71,$U$3:$V$1048576,2,FALSE)</f>
        <v>25.95</v>
      </c>
      <c r="E71" s="18">
        <f t="shared" si="4"/>
        <v>1420.7</v>
      </c>
      <c r="F71" s="19">
        <v>7053.12</v>
      </c>
      <c r="G71" s="19">
        <f t="shared" si="3"/>
        <v>20.5107810444172</v>
      </c>
      <c r="H71" s="19" t="s">
        <v>97</v>
      </c>
      <c r="I71" s="18">
        <v>1</v>
      </c>
      <c r="J71" s="18">
        <f t="shared" si="5"/>
        <v>1420.7</v>
      </c>
    </row>
    <row r="72" spans="1:10">
      <c r="A72" s="18"/>
      <c r="B72" s="18">
        <v>5345</v>
      </c>
      <c r="C72" s="18">
        <v>1402.15</v>
      </c>
      <c r="D72" s="18">
        <f>VLOOKUP(B72,$U$3:$V$1048576,2,FALSE)</f>
        <v>53.08</v>
      </c>
      <c r="E72" s="18">
        <f t="shared" si="4"/>
        <v>1349.07</v>
      </c>
      <c r="F72" s="19">
        <v>7053.12</v>
      </c>
      <c r="G72" s="19">
        <f t="shared" si="3"/>
        <v>19.8798545891747</v>
      </c>
      <c r="H72" s="19" t="s">
        <v>97</v>
      </c>
      <c r="I72" s="18">
        <v>1</v>
      </c>
      <c r="J72" s="18">
        <f t="shared" si="5"/>
        <v>1349.07</v>
      </c>
    </row>
    <row r="73" spans="1:10">
      <c r="A73" s="18" t="s">
        <v>22</v>
      </c>
      <c r="B73" s="18"/>
      <c r="C73" s="18">
        <v>16436.21</v>
      </c>
      <c r="D73" s="18">
        <f>VLOOKUP(B73,$U$3:$V$1048576,2,FALSE)</f>
        <v>26.34</v>
      </c>
      <c r="E73" s="18">
        <f t="shared" si="4"/>
        <v>16409.87</v>
      </c>
      <c r="F73" s="19"/>
      <c r="G73" s="19"/>
      <c r="H73" s="19"/>
      <c r="I73" s="19"/>
      <c r="J73" s="18">
        <f t="shared" si="5"/>
        <v>0</v>
      </c>
    </row>
    <row r="74" spans="1:10">
      <c r="A74" s="18"/>
      <c r="B74" s="18">
        <v>2176</v>
      </c>
      <c r="C74" s="18">
        <v>2248.71</v>
      </c>
      <c r="D74" s="18">
        <f>VLOOKUP(B74,$U$3:$V$1048576,2,FALSE)</f>
        <v>34.58</v>
      </c>
      <c r="E74" s="18">
        <f t="shared" si="4"/>
        <v>2214.13</v>
      </c>
      <c r="F74" s="19">
        <v>10416.28</v>
      </c>
      <c r="G74" s="19">
        <f t="shared" si="3"/>
        <v>21.5884173620525</v>
      </c>
      <c r="H74" s="19" t="s">
        <v>97</v>
      </c>
      <c r="I74" s="18">
        <v>1</v>
      </c>
      <c r="J74" s="18">
        <f t="shared" si="5"/>
        <v>2214.13</v>
      </c>
    </row>
    <row r="75" spans="1:10">
      <c r="A75" s="18"/>
      <c r="B75" s="18">
        <v>3391</v>
      </c>
      <c r="C75" s="18">
        <v>1004.73</v>
      </c>
      <c r="D75" s="18">
        <f>VLOOKUP(B75,$U$3:$V$1048576,2,FALSE)</f>
        <v>96.99</v>
      </c>
      <c r="E75" s="18">
        <f t="shared" si="4"/>
        <v>907.74</v>
      </c>
      <c r="F75" s="19">
        <v>10416.28</v>
      </c>
      <c r="G75" s="19">
        <f t="shared" si="3"/>
        <v>9.64576605083581</v>
      </c>
      <c r="H75" s="19" t="s">
        <v>97</v>
      </c>
      <c r="I75" s="18">
        <v>1</v>
      </c>
      <c r="J75" s="18">
        <f t="shared" si="5"/>
        <v>907.74</v>
      </c>
    </row>
    <row r="76" spans="1:10">
      <c r="A76" s="18"/>
      <c r="B76" s="18">
        <v>4879</v>
      </c>
      <c r="C76" s="18">
        <v>1602.5</v>
      </c>
      <c r="D76" s="18">
        <v>0</v>
      </c>
      <c r="E76" s="18">
        <f t="shared" si="4"/>
        <v>1602.5</v>
      </c>
      <c r="F76" s="19">
        <v>10416.28</v>
      </c>
      <c r="G76" s="19">
        <f t="shared" si="3"/>
        <v>15.3845710752783</v>
      </c>
      <c r="H76" s="19" t="s">
        <v>97</v>
      </c>
      <c r="I76" s="18">
        <v>1</v>
      </c>
      <c r="J76" s="18">
        <f t="shared" si="5"/>
        <v>1602.5</v>
      </c>
    </row>
    <row r="77" spans="1:10">
      <c r="A77" s="18"/>
      <c r="B77" s="18">
        <v>4982</v>
      </c>
      <c r="C77" s="18">
        <v>1755.67</v>
      </c>
      <c r="D77" s="18">
        <f>VLOOKUP(B77,$U$3:$V$1048576,2,FALSE)</f>
        <v>42.35</v>
      </c>
      <c r="E77" s="18">
        <f t="shared" si="4"/>
        <v>1713.32</v>
      </c>
      <c r="F77" s="19">
        <v>10416.28</v>
      </c>
      <c r="G77" s="19">
        <f t="shared" si="3"/>
        <v>16.8550576597403</v>
      </c>
      <c r="H77" s="19" t="s">
        <v>97</v>
      </c>
      <c r="I77" s="18">
        <v>1</v>
      </c>
      <c r="J77" s="18">
        <f t="shared" si="5"/>
        <v>1713.32</v>
      </c>
    </row>
    <row r="78" spans="1:10">
      <c r="A78" s="18"/>
      <c r="B78" s="18">
        <v>5021</v>
      </c>
      <c r="C78" s="18">
        <v>1184.28</v>
      </c>
      <c r="D78" s="18">
        <v>0</v>
      </c>
      <c r="E78" s="18">
        <f t="shared" si="4"/>
        <v>1184.28</v>
      </c>
      <c r="F78" s="19">
        <v>8334.9</v>
      </c>
      <c r="G78" s="19">
        <f t="shared" si="3"/>
        <v>14.2086887665119</v>
      </c>
      <c r="H78" s="19" t="s">
        <v>117</v>
      </c>
      <c r="I78" s="19">
        <v>0.6</v>
      </c>
      <c r="J78" s="18">
        <f t="shared" si="5"/>
        <v>710.568</v>
      </c>
    </row>
    <row r="79" spans="1:10">
      <c r="A79" s="18"/>
      <c r="B79" s="18">
        <v>5046</v>
      </c>
      <c r="C79" s="18">
        <v>1682.21</v>
      </c>
      <c r="D79" s="18">
        <v>0</v>
      </c>
      <c r="E79" s="18">
        <f t="shared" si="4"/>
        <v>1682.21</v>
      </c>
      <c r="F79" s="19">
        <v>10416.28</v>
      </c>
      <c r="G79" s="19">
        <f t="shared" si="3"/>
        <v>16.1498154811507</v>
      </c>
      <c r="H79" s="19" t="s">
        <v>97</v>
      </c>
      <c r="I79" s="18">
        <v>1</v>
      </c>
      <c r="J79" s="18">
        <f t="shared" si="5"/>
        <v>1682.21</v>
      </c>
    </row>
    <row r="80" spans="1:10">
      <c r="A80" s="18"/>
      <c r="B80" s="18">
        <v>5128</v>
      </c>
      <c r="C80" s="18">
        <v>1353.38</v>
      </c>
      <c r="D80" s="18">
        <v>0</v>
      </c>
      <c r="E80" s="18">
        <f t="shared" si="4"/>
        <v>1353.38</v>
      </c>
      <c r="F80" s="19">
        <v>8334.9</v>
      </c>
      <c r="G80" s="19">
        <f t="shared" si="3"/>
        <v>16.2375073486185</v>
      </c>
      <c r="H80" s="19" t="s">
        <v>117</v>
      </c>
      <c r="I80" s="19">
        <v>0.6</v>
      </c>
      <c r="J80" s="18">
        <f t="shared" si="5"/>
        <v>812.028</v>
      </c>
    </row>
    <row r="81" spans="1:10">
      <c r="A81" s="18"/>
      <c r="B81" s="18">
        <v>5135</v>
      </c>
      <c r="C81" s="18">
        <v>1166.57</v>
      </c>
      <c r="D81" s="18">
        <f>VLOOKUP(B81,$U$3:$V$1048576,2,FALSE)</f>
        <v>41.27</v>
      </c>
      <c r="E81" s="18">
        <f t="shared" si="4"/>
        <v>1125.3</v>
      </c>
      <c r="F81" s="19">
        <v>10416.28</v>
      </c>
      <c r="G81" s="19">
        <f t="shared" si="3"/>
        <v>11.1994877249844</v>
      </c>
      <c r="H81" s="19" t="s">
        <v>97</v>
      </c>
      <c r="I81" s="18">
        <v>1</v>
      </c>
      <c r="J81" s="18">
        <f t="shared" si="5"/>
        <v>1125.3</v>
      </c>
    </row>
    <row r="82" spans="1:10">
      <c r="A82" s="18"/>
      <c r="B82" s="18">
        <v>5215</v>
      </c>
      <c r="C82" s="18">
        <v>2403.44</v>
      </c>
      <c r="D82" s="18">
        <v>0</v>
      </c>
      <c r="E82" s="18">
        <f t="shared" si="4"/>
        <v>2403.44</v>
      </c>
      <c r="F82" s="19">
        <v>10416.28</v>
      </c>
      <c r="G82" s="19">
        <f t="shared" si="3"/>
        <v>23.0738805024443</v>
      </c>
      <c r="H82" s="19" t="s">
        <v>97</v>
      </c>
      <c r="I82" s="18">
        <v>1</v>
      </c>
      <c r="J82" s="18">
        <f t="shared" si="5"/>
        <v>2403.44</v>
      </c>
    </row>
    <row r="83" spans="1:10">
      <c r="A83" s="18"/>
      <c r="B83" s="18">
        <v>5354</v>
      </c>
      <c r="C83" s="18">
        <v>2034.72</v>
      </c>
      <c r="D83" s="18">
        <v>0</v>
      </c>
      <c r="E83" s="18">
        <f t="shared" si="4"/>
        <v>2034.72</v>
      </c>
      <c r="F83" s="19">
        <v>10416.28</v>
      </c>
      <c r="G83" s="19">
        <f t="shared" si="3"/>
        <v>19.5340371034573</v>
      </c>
      <c r="H83" s="19" t="s">
        <v>97</v>
      </c>
      <c r="I83" s="18">
        <v>1</v>
      </c>
      <c r="J83" s="18">
        <f t="shared" si="5"/>
        <v>2034.72</v>
      </c>
    </row>
    <row r="84" spans="1:10">
      <c r="A84" s="18" t="s">
        <v>23</v>
      </c>
      <c r="B84" s="18"/>
      <c r="C84" s="18">
        <v>298.47</v>
      </c>
      <c r="D84" s="18">
        <f>VLOOKUP(B84,$U$3:$V$1048576,2,FALSE)</f>
        <v>26.34</v>
      </c>
      <c r="E84" s="18">
        <f t="shared" si="4"/>
        <v>272.13</v>
      </c>
      <c r="F84" s="19"/>
      <c r="G84" s="19"/>
      <c r="H84" s="19"/>
      <c r="I84" s="19"/>
      <c r="J84" s="18">
        <f t="shared" si="5"/>
        <v>0</v>
      </c>
    </row>
    <row r="85" spans="1:10">
      <c r="A85" s="18"/>
      <c r="B85" s="18">
        <v>5240</v>
      </c>
      <c r="C85" s="18">
        <v>43.46</v>
      </c>
      <c r="D85" s="18">
        <v>0</v>
      </c>
      <c r="E85" s="18">
        <f t="shared" si="4"/>
        <v>43.46</v>
      </c>
      <c r="F85" s="19">
        <v>0</v>
      </c>
      <c r="G85" s="19">
        <v>0</v>
      </c>
      <c r="H85" s="19" t="s">
        <v>97</v>
      </c>
      <c r="I85" s="19">
        <v>0.7</v>
      </c>
      <c r="J85" s="18">
        <f t="shared" si="5"/>
        <v>30.422</v>
      </c>
    </row>
    <row r="86" spans="1:10">
      <c r="A86" s="18"/>
      <c r="B86" s="18">
        <v>5255</v>
      </c>
      <c r="C86" s="18">
        <v>28.34</v>
      </c>
      <c r="D86" s="18">
        <v>0</v>
      </c>
      <c r="E86" s="18">
        <f t="shared" si="4"/>
        <v>28.34</v>
      </c>
      <c r="F86" s="19">
        <v>0</v>
      </c>
      <c r="G86" s="19">
        <v>0</v>
      </c>
      <c r="H86" s="19" t="s">
        <v>97</v>
      </c>
      <c r="I86" s="19">
        <v>0.7</v>
      </c>
      <c r="J86" s="18">
        <f t="shared" si="5"/>
        <v>19.838</v>
      </c>
    </row>
    <row r="87" spans="1:10">
      <c r="A87" s="18"/>
      <c r="B87" s="18">
        <v>5267</v>
      </c>
      <c r="C87" s="18">
        <v>4.98</v>
      </c>
      <c r="D87" s="18">
        <v>0</v>
      </c>
      <c r="E87" s="18">
        <f t="shared" si="4"/>
        <v>4.98</v>
      </c>
      <c r="F87" s="19">
        <v>0</v>
      </c>
      <c r="G87" s="19">
        <v>0</v>
      </c>
      <c r="H87" s="19">
        <v>0</v>
      </c>
      <c r="I87" s="18"/>
      <c r="J87" s="18">
        <f t="shared" si="5"/>
        <v>0</v>
      </c>
    </row>
    <row r="88" spans="1:10">
      <c r="A88" s="18"/>
      <c r="B88" s="18">
        <v>5275</v>
      </c>
      <c r="C88" s="18">
        <v>9.33</v>
      </c>
      <c r="D88" s="18">
        <v>0</v>
      </c>
      <c r="E88" s="18">
        <f t="shared" si="4"/>
        <v>9.33</v>
      </c>
      <c r="F88" s="19">
        <v>0</v>
      </c>
      <c r="G88" s="19">
        <v>0</v>
      </c>
      <c r="H88" s="19" t="s">
        <v>97</v>
      </c>
      <c r="I88" s="19">
        <v>0.7</v>
      </c>
      <c r="J88" s="18">
        <f t="shared" si="5"/>
        <v>6.531</v>
      </c>
    </row>
    <row r="89" spans="1:10">
      <c r="A89" s="18"/>
      <c r="B89" s="18">
        <v>5288</v>
      </c>
      <c r="C89" s="18">
        <v>94.99</v>
      </c>
      <c r="D89" s="18">
        <v>0</v>
      </c>
      <c r="E89" s="18">
        <f t="shared" si="4"/>
        <v>94.99</v>
      </c>
      <c r="F89" s="19">
        <v>0</v>
      </c>
      <c r="G89" s="19">
        <v>0</v>
      </c>
      <c r="H89" s="19" t="s">
        <v>97</v>
      </c>
      <c r="I89" s="19">
        <v>0.7</v>
      </c>
      <c r="J89" s="18">
        <f t="shared" si="5"/>
        <v>66.493</v>
      </c>
    </row>
    <row r="90" spans="1:10">
      <c r="A90" s="18"/>
      <c r="B90" s="18">
        <v>5291</v>
      </c>
      <c r="C90" s="18">
        <v>1.26</v>
      </c>
      <c r="D90" s="18">
        <v>0</v>
      </c>
      <c r="E90" s="18">
        <f t="shared" si="4"/>
        <v>1.26</v>
      </c>
      <c r="F90" s="19">
        <v>0</v>
      </c>
      <c r="G90" s="19">
        <v>0</v>
      </c>
      <c r="H90" s="19">
        <v>0</v>
      </c>
      <c r="I90" s="18"/>
      <c r="J90" s="18">
        <f t="shared" si="5"/>
        <v>0</v>
      </c>
    </row>
    <row r="91" spans="1:10">
      <c r="A91" s="18"/>
      <c r="B91" s="18">
        <v>5303</v>
      </c>
      <c r="C91" s="18">
        <v>39.43</v>
      </c>
      <c r="D91" s="18">
        <v>0</v>
      </c>
      <c r="E91" s="18">
        <f t="shared" si="4"/>
        <v>39.43</v>
      </c>
      <c r="F91" s="19">
        <v>0</v>
      </c>
      <c r="G91" s="19">
        <v>0</v>
      </c>
      <c r="H91" s="19">
        <v>0</v>
      </c>
      <c r="I91" s="18"/>
      <c r="J91" s="18">
        <f t="shared" si="5"/>
        <v>0</v>
      </c>
    </row>
    <row r="92" spans="1:10">
      <c r="A92" s="18"/>
      <c r="B92" s="18">
        <v>5317</v>
      </c>
      <c r="C92" s="18">
        <v>32.28</v>
      </c>
      <c r="D92" s="18">
        <v>0</v>
      </c>
      <c r="E92" s="18">
        <f t="shared" si="4"/>
        <v>32.28</v>
      </c>
      <c r="F92" s="19">
        <v>0</v>
      </c>
      <c r="G92" s="19">
        <v>0</v>
      </c>
      <c r="H92" s="19">
        <v>0</v>
      </c>
      <c r="I92" s="18"/>
      <c r="J92" s="18">
        <f t="shared" si="5"/>
        <v>0</v>
      </c>
    </row>
    <row r="93" spans="1:10">
      <c r="A93" s="18"/>
      <c r="B93" s="18">
        <v>5318</v>
      </c>
      <c r="C93" s="18">
        <v>44.4</v>
      </c>
      <c r="D93" s="18">
        <v>0</v>
      </c>
      <c r="E93" s="18">
        <f t="shared" si="4"/>
        <v>44.4</v>
      </c>
      <c r="F93" s="19">
        <v>0</v>
      </c>
      <c r="G93" s="19">
        <v>0</v>
      </c>
      <c r="H93" s="19" t="s">
        <v>97</v>
      </c>
      <c r="I93" s="19">
        <v>0.7</v>
      </c>
      <c r="J93" s="18">
        <f t="shared" si="5"/>
        <v>31.08</v>
      </c>
    </row>
    <row r="94" spans="1:10">
      <c r="A94" s="18" t="s">
        <v>24</v>
      </c>
      <c r="B94" s="18"/>
      <c r="C94" s="18">
        <v>136424.373</v>
      </c>
      <c r="D94" s="18">
        <f>VLOOKUP(B94,$U$3:$V$1048576,2,FALSE)</f>
        <v>26.34</v>
      </c>
      <c r="E94" s="18">
        <f t="shared" si="4"/>
        <v>136398.033</v>
      </c>
      <c r="F94" s="19"/>
      <c r="G94" s="19"/>
      <c r="H94" s="19"/>
      <c r="I94" s="18"/>
      <c r="J94" s="18"/>
    </row>
    <row r="95" spans="1:10">
      <c r="A95" s="18"/>
      <c r="B95" s="18"/>
      <c r="C95" s="18"/>
      <c r="D95" s="18"/>
      <c r="E95" s="18"/>
      <c r="F95" s="19"/>
      <c r="G95" s="19"/>
      <c r="H95" s="19"/>
      <c r="I95" s="18"/>
      <c r="J95" s="18"/>
    </row>
    <row r="96" spans="1:10">
      <c r="A96" s="18"/>
      <c r="B96" s="18"/>
      <c r="C96" s="18"/>
      <c r="D96" s="18"/>
      <c r="E96" s="18"/>
      <c r="F96" s="18"/>
      <c r="G96" s="18"/>
      <c r="H96" s="18"/>
      <c r="I96" s="18"/>
      <c r="J96" s="18"/>
    </row>
  </sheetData>
  <autoFilter xmlns:etc="http://www.wps.cn/officeDocument/2017/etCustomData" ref="A4:J96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DevExpress Office File API/20.2.3.0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mismatch</vt:lpstr>
      <vt:lpstr>mismatch0110</vt:lpstr>
      <vt:lpstr>Gold Ornamnet</vt:lpstr>
      <vt:lpstr>silver</vt:lpstr>
      <vt:lpstr>Diamond </vt:lpstr>
      <vt:lpstr>Sterling Silver</vt:lpstr>
      <vt:lpstr>gold small ornament</vt:lpstr>
      <vt:lpstr>star gold</vt:lpstr>
      <vt:lpstr>star silver</vt:lpstr>
      <vt:lpstr>DBM</vt:lpstr>
      <vt:lpstr>SSBM</vt:lpstr>
      <vt:lpstr>Bhishi Linked Diamond</vt:lpstr>
      <vt:lpstr>system Report</vt:lpstr>
      <vt:lpstr>Empwise report_aug</vt:lpstr>
      <vt:lpstr>sys23oct</vt:lpstr>
      <vt:lpstr>sys30oct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2024-09-28T06:10:00Z</dcterms:created>
  <dcterms:modified xsi:type="dcterms:W3CDTF">2024-11-26T13:17:50Z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7E50A4ADBF1E4DBBAD7F5F2579309C93_13</vt:lpwstr>
  </property>
  <property fmtid="{D5CDD505-2E9C-101B-9397-08002B2CF9AE}" pid="3" name="KSOProductBuildVer">
    <vt:lpwstr>1033-12.2.0.18911</vt:lpwstr>
  </property>
</Properties>
</file>